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 tabRatio="964" activeTab="2"/>
  </bookViews>
  <sheets>
    <sheet name="封面" sheetId="112" r:id="rId1"/>
    <sheet name="工程项目总价表" sheetId="43" r:id="rId2"/>
    <sheet name="第一部分建筑" sheetId="8" r:id="rId3"/>
    <sheet name="第二部分机电" sheetId="113" r:id="rId4"/>
    <sheet name="第三部分金结" sheetId="74" r:id="rId5"/>
    <sheet name="第四部分临时工程" sheetId="41" r:id="rId6"/>
    <sheet name="第五部分其他" sheetId="42" r:id="rId7"/>
    <sheet name="第六部分基本预备费" sheetId="120" r:id="rId8"/>
    <sheet name="C20、C25基础砼 (2)" sheetId="117" state="hidden" r:id="rId9"/>
    <sheet name="墩" sheetId="87" state="hidden" r:id="rId10"/>
    <sheet name="涂层" sheetId="108" state="hidden" r:id="rId11"/>
    <sheet name="砖砌" sheetId="99" state="hidden" r:id="rId12"/>
    <sheet name="C20毛石砼" sheetId="110" state="hidden" r:id="rId13"/>
  </sheets>
  <externalReferences>
    <externalReference r:id="rId14"/>
    <externalReference r:id="rId15"/>
    <externalReference r:id="rId16"/>
  </externalReferences>
  <definedNames>
    <definedName name="_xlnm.Print_Area" localSheetId="6">第五部分其他!$A$1:$G$9</definedName>
    <definedName name="_xlnm.Print_Area" localSheetId="1">工程项目总价表!#REF!</definedName>
    <definedName name="_xlnm.Print_Area" localSheetId="2">第一部分建筑!$A$1:$G$57</definedName>
    <definedName name="_xlnm.Print_Titles" localSheetId="2">第一部分建筑!$1:$4</definedName>
    <definedName name="_xlnm.Print_Area" localSheetId="4">第三部分金结!$A$1:$I$24</definedName>
    <definedName name="_xlnm.Print_Area" localSheetId="7">第六部分基本预备费!#REF!</definedName>
    <definedName name="_xlnm.Print_Area" localSheetId="5">第四部分临时工程!$A$1:$G$9</definedName>
  </definedNames>
  <calcPr calcId="144525" fullPrecision="0"/>
</workbook>
</file>

<file path=xl/comments1.xml><?xml version="1.0" encoding="utf-8"?>
<comments xmlns="http://schemas.openxmlformats.org/spreadsheetml/2006/main">
  <authors>
    <author>xxzx</author>
  </authors>
  <commentList>
    <comment ref="D19" authorId="0">
      <text>
        <r>
          <rPr>
            <sz val="9"/>
            <rFont val="宋体"/>
            <charset val="134"/>
          </rPr>
          <t xml:space="preserve">注:若为土基,风水枪台时改为2,水量乘以0.7系数.
</t>
        </r>
      </text>
    </comment>
  </commentList>
</comments>
</file>

<file path=xl/sharedStrings.xml><?xml version="1.0" encoding="utf-8"?>
<sst xmlns="http://schemas.openxmlformats.org/spreadsheetml/2006/main" count="627" uniqueCount="239">
  <si>
    <t>预  算  总  价</t>
  </si>
  <si>
    <t>工  程  名  称：</t>
  </si>
  <si>
    <t>乌恰县膘托阔依乡塔尔尕拉克村水产品养殖建设项目</t>
  </si>
  <si>
    <t>合  同  编  号：</t>
  </si>
  <si>
    <t>投标总价(小写)：</t>
  </si>
  <si>
    <t>(大写)：</t>
  </si>
  <si>
    <t>招    标    人：</t>
  </si>
  <si>
    <t>(单位盖章)</t>
  </si>
  <si>
    <t>法 定 代 表 人</t>
  </si>
  <si>
    <t xml:space="preserve"> (或委托代理人)：</t>
  </si>
  <si>
    <t>(签字盖章)</t>
  </si>
  <si>
    <t>造 价 咨 询 人：</t>
  </si>
  <si>
    <t>编  制  时  间：</t>
  </si>
  <si>
    <t>工程项目总价表</t>
  </si>
  <si>
    <t>合同编号：</t>
  </si>
  <si>
    <t>工程名称：乌恰县膘托阔依乡塔尔尕拉克村水产品养殖建设项目</t>
  </si>
  <si>
    <t>序号</t>
  </si>
  <si>
    <t>工程项目名称</t>
  </si>
  <si>
    <t>金额（元）</t>
  </si>
  <si>
    <t>一</t>
  </si>
  <si>
    <t>第一部分：建筑工程</t>
  </si>
  <si>
    <t>二</t>
  </si>
  <si>
    <t>第二部分：机电设备及安装工程</t>
  </si>
  <si>
    <t>三</t>
  </si>
  <si>
    <t>第三部分：金属结构设备安装工程）</t>
  </si>
  <si>
    <t>四</t>
  </si>
  <si>
    <t>第四部分：施工临时工程</t>
  </si>
  <si>
    <t>五</t>
  </si>
  <si>
    <t>第五部分：其他项目</t>
  </si>
  <si>
    <t>六</t>
  </si>
  <si>
    <t>基本预备费</t>
  </si>
  <si>
    <t>合计</t>
  </si>
  <si>
    <t>分类分项工程量清单计价表</t>
  </si>
  <si>
    <t>工程项目或费用名称</t>
  </si>
  <si>
    <t>单位</t>
  </si>
  <si>
    <t>数量</t>
  </si>
  <si>
    <t>单价（元）</t>
  </si>
  <si>
    <t>合价（元）</t>
  </si>
  <si>
    <t>备注</t>
  </si>
  <si>
    <t>第一部分 建筑工程</t>
  </si>
  <si>
    <t>引水闸</t>
  </si>
  <si>
    <t>原闸室混凝土开槽（机械拆除、就近摊平）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</si>
  <si>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</rPr>
      <t>3</t>
    </r>
  </si>
  <si>
    <t>砂砾石开挖（机械开挖、就近堆放利用）</t>
  </si>
  <si>
    <t>开挖料回填（利用方、机械压实）</t>
  </si>
  <si>
    <r>
      <rPr>
        <sz val="10"/>
        <rFont val="宋体"/>
        <charset val="134"/>
        <scheme val="minor"/>
      </rPr>
      <t>分水闸C25F200W6现浇素砼闸墩（δ</t>
    </r>
    <r>
      <rPr>
        <sz val="10"/>
        <rFont val="宋体"/>
        <charset val="134"/>
        <scheme val="minor"/>
      </rPr>
      <t>=40-60cm</t>
    </r>
    <r>
      <rPr>
        <sz val="10"/>
        <rFont val="宋体"/>
        <charset val="134"/>
        <scheme val="minor"/>
      </rPr>
      <t>、二级配）</t>
    </r>
  </si>
  <si>
    <t>分水闸C25F200W6现浇素砼底板（δ=60cm、二级配）</t>
  </si>
  <si>
    <t>高压闭孔板</t>
  </si>
  <si>
    <t>聚氨酯密封膏</t>
  </si>
  <si>
    <t>模板制安</t>
  </si>
  <si>
    <t>㎡</t>
  </si>
  <si>
    <t>进水渠</t>
  </si>
  <si>
    <t>m</t>
  </si>
  <si>
    <t>进水渠C25F200W6现浇素砼边墙（δ=20-30cm、二级配）</t>
  </si>
  <si>
    <t>进水渠C25F200W6现浇素砼底板（δ=30cm、二级配）</t>
  </si>
  <si>
    <t>C30F200W6预制钢筋砼盖板（厚20cm）</t>
  </si>
  <si>
    <t>DN600预制钢筋砼涵管</t>
  </si>
  <si>
    <t>C25F200W6现浇素砼镇墩（δ=30cm、二级配）</t>
  </si>
  <si>
    <t>钢筋制安</t>
  </si>
  <si>
    <t>t</t>
  </si>
  <si>
    <t>养殖塘部分</t>
  </si>
  <si>
    <t>1)</t>
  </si>
  <si>
    <t>1#养殖塘</t>
  </si>
  <si>
    <t>座</t>
  </si>
  <si>
    <t>清废（机械清废、弃方就近堆放）</t>
  </si>
  <si>
    <t>砂砾石开挖（机械开挖、弃方就近摊平）</t>
  </si>
  <si>
    <t>建基面夯实</t>
  </si>
  <si>
    <t>膜上30cm厚砂砾石保护层（利用开挖料）</t>
  </si>
  <si>
    <t>膜上10cm厚细粒土保护层（借方0.5km）</t>
  </si>
  <si>
    <r>
      <rPr>
        <sz val="10"/>
        <rFont val="宋体"/>
        <charset val="134"/>
        <scheme val="minor"/>
      </rPr>
      <t>复合土工膜铺设（200g/m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/0.5mmPE/200g/m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）</t>
    </r>
  </si>
  <si>
    <r>
      <rPr>
        <sz val="10"/>
        <color indexed="8"/>
        <rFont val="宋体"/>
        <charset val="134"/>
      </rPr>
      <t>m</t>
    </r>
    <r>
      <rPr>
        <vertAlign val="superscript"/>
        <sz val="10"/>
        <rFont val="宋体"/>
        <charset val="134"/>
      </rPr>
      <t>2</t>
    </r>
  </si>
  <si>
    <t>膜下10cm厚细粒土保护层（借方0.5km）</t>
  </si>
  <si>
    <t>进水口铅丝石笼（0.5m*0.5m*1.0m）</t>
  </si>
  <si>
    <t>DN800预制钢筋砼涵管（联通管）</t>
  </si>
  <si>
    <t>C25F200W6现浇素砼镇墩（δ=50cm、二级配）</t>
  </si>
  <si>
    <t>C25F200W6现浇素砼支墩（δ=50cm、二级配）</t>
  </si>
  <si>
    <t>2)</t>
  </si>
  <si>
    <t>2#养殖塘</t>
  </si>
  <si>
    <t>3)</t>
  </si>
  <si>
    <t>连通管网</t>
  </si>
  <si>
    <t>管沟砂砾石开挖（机械挖甩、就近堆放利用）</t>
  </si>
  <si>
    <r>
      <rPr>
        <sz val="10"/>
        <rFont val="宋体"/>
        <charset val="134"/>
      </rPr>
      <t>m</t>
    </r>
    <r>
      <rPr>
        <vertAlign val="superscript"/>
        <sz val="10"/>
        <rFont val="Times New Roman"/>
        <charset val="134"/>
      </rPr>
      <t>3</t>
    </r>
  </si>
  <si>
    <t>管沟开挖料回填（利用方、机械推填）</t>
  </si>
  <si>
    <t>C25F200素砼镇墩（二级配）</t>
  </si>
  <si>
    <t>水产养殖配套采购</t>
  </si>
  <si>
    <t>项</t>
  </si>
  <si>
    <t>编号</t>
  </si>
  <si>
    <t>工程费用名称</t>
  </si>
  <si>
    <t>设备</t>
  </si>
  <si>
    <t>安装</t>
  </si>
  <si>
    <t>第二部分 金属结构设备及安装工程</t>
  </si>
  <si>
    <t>起点节制分水闸</t>
  </si>
  <si>
    <t>分水闸0.5×0.7m平板钢闸门</t>
  </si>
  <si>
    <t>分水闸埋件</t>
  </si>
  <si>
    <t>LQ-10KN螺杆式手动启闭机</t>
  </si>
  <si>
    <t>台</t>
  </si>
  <si>
    <t>第三部分 管道设备及安装工程</t>
  </si>
  <si>
    <t>SC125镀锌钢管（壁厚3mm）</t>
  </si>
  <si>
    <t>DN125 正三通</t>
  </si>
  <si>
    <t>个</t>
  </si>
  <si>
    <t>取水工程机电设备</t>
  </si>
  <si>
    <t>200QJ80-66/6潜水泵（含电缆）</t>
  </si>
  <si>
    <t>水泵配套电缆（3*10）</t>
  </si>
  <si>
    <t>综合配电箱</t>
  </si>
  <si>
    <t>面</t>
  </si>
  <si>
    <t>变频启动柜（30KW）</t>
  </si>
  <si>
    <t>低压电缆</t>
  </si>
  <si>
    <t>米</t>
  </si>
  <si>
    <t>镀锌钢管SC50</t>
  </si>
  <si>
    <t>水泵吊装</t>
  </si>
  <si>
    <t>次</t>
  </si>
  <si>
    <t>水泵其他配件</t>
  </si>
  <si>
    <t>措施项目清单计价表</t>
  </si>
  <si>
    <t>工程或费用名称</t>
  </si>
  <si>
    <t>单价(元)</t>
  </si>
  <si>
    <t>第四部分 施工临时工程</t>
  </si>
  <si>
    <t>施工房屋建筑工程</t>
  </si>
  <si>
    <t>施工仓库</t>
  </si>
  <si>
    <t>办公、生活及文化福利建筑</t>
  </si>
  <si>
    <t>其他施工临时工程</t>
  </si>
  <si>
    <t>%</t>
  </si>
  <si>
    <t>其他项目清单计价表</t>
  </si>
  <si>
    <t>其它</t>
  </si>
  <si>
    <t>（一）</t>
  </si>
  <si>
    <t>工程保险费</t>
  </si>
  <si>
    <t>（二）</t>
  </si>
  <si>
    <t>安全保障措施专项费</t>
  </si>
  <si>
    <t>（三）</t>
  </si>
  <si>
    <t>项目法人全过程质量检测费</t>
  </si>
  <si>
    <t>工程单价计算表</t>
  </si>
  <si>
    <t>C20现浇砼基础工程（抗硫）</t>
  </si>
  <si>
    <t>C25现浇砼基础工程（抗硫）</t>
  </si>
  <si>
    <t>定额编号:40096</t>
  </si>
  <si>
    <r>
      <rPr>
        <sz val="12"/>
        <color rgb="FF000000"/>
        <rFont val="宋体"/>
        <charset val="134"/>
      </rPr>
      <t>定额单位:100m</t>
    </r>
    <r>
      <rPr>
        <vertAlign val="superscript"/>
        <sz val="12"/>
        <color rgb="FF000000"/>
        <rFont val="宋体"/>
        <charset val="134"/>
      </rPr>
      <t>3</t>
    </r>
  </si>
  <si>
    <t>适用范围:基础</t>
  </si>
  <si>
    <t xml:space="preserve"> 编号</t>
  </si>
  <si>
    <t>名称及规格</t>
  </si>
  <si>
    <t>合计(元)</t>
  </si>
  <si>
    <t>直接费</t>
  </si>
  <si>
    <t>基本直接费</t>
  </si>
  <si>
    <t>人工费</t>
  </si>
  <si>
    <t>元</t>
  </si>
  <si>
    <t>工长</t>
  </si>
  <si>
    <t>工时</t>
  </si>
  <si>
    <t>高级工</t>
  </si>
  <si>
    <t>中级工</t>
  </si>
  <si>
    <t>初级工</t>
  </si>
  <si>
    <t>材料费</t>
  </si>
  <si>
    <t>水</t>
  </si>
  <si>
    <r>
      <rPr>
        <sz val="12"/>
        <color rgb="FF000000"/>
        <rFont val="宋体"/>
        <charset val="134"/>
      </rPr>
      <t>m</t>
    </r>
    <r>
      <rPr>
        <vertAlign val="superscript"/>
        <sz val="12"/>
        <color rgb="FF000000"/>
        <rFont val="宋体"/>
        <charset val="134"/>
      </rPr>
      <t>3</t>
    </r>
  </si>
  <si>
    <t>C20砼</t>
  </si>
  <si>
    <t>C25砼</t>
  </si>
  <si>
    <t>其它材料费</t>
  </si>
  <si>
    <t>机械使用费</t>
  </si>
  <si>
    <t>振动器1.1kw</t>
  </si>
  <si>
    <t>台时</t>
  </si>
  <si>
    <t>风水枪</t>
  </si>
  <si>
    <t>其它机械费</t>
  </si>
  <si>
    <t>砼拌制</t>
  </si>
  <si>
    <t>砼运输</t>
  </si>
  <si>
    <t>(二)</t>
  </si>
  <si>
    <t>其他直接费</t>
  </si>
  <si>
    <t>间接费</t>
  </si>
  <si>
    <t>直接工程费</t>
  </si>
  <si>
    <t>企业利润</t>
  </si>
  <si>
    <r>
      <rPr>
        <sz val="12"/>
        <color rgb="FF000000"/>
        <rFont val="宋体"/>
        <charset val="134"/>
      </rPr>
      <t>直</t>
    </r>
    <r>
      <rPr>
        <sz val="12"/>
        <color rgb="FF000000"/>
        <rFont val="Times New Roman"/>
        <charset val="134"/>
      </rPr>
      <t>+</t>
    </r>
    <r>
      <rPr>
        <sz val="12"/>
        <color rgb="FF000000"/>
        <rFont val="宋体"/>
        <charset val="134"/>
      </rPr>
      <t>间</t>
    </r>
  </si>
  <si>
    <t>材差</t>
  </si>
  <si>
    <t>m³</t>
  </si>
  <si>
    <t>税金</t>
  </si>
  <si>
    <r>
      <rPr>
        <sz val="12"/>
        <color rgb="FF000000"/>
        <rFont val="宋体"/>
        <charset val="134"/>
      </rPr>
      <t>直</t>
    </r>
    <r>
      <rPr>
        <sz val="12"/>
        <color rgb="FF000000"/>
        <rFont val="Times New Roman"/>
        <charset val="134"/>
      </rPr>
      <t>+</t>
    </r>
    <r>
      <rPr>
        <sz val="12"/>
        <color rgb="FF000000"/>
        <rFont val="宋体"/>
        <charset val="134"/>
      </rPr>
      <t>间</t>
    </r>
    <r>
      <rPr>
        <sz val="12"/>
        <color rgb="FF000000"/>
        <rFont val="Times New Roman"/>
        <charset val="134"/>
      </rPr>
      <t>+</t>
    </r>
    <r>
      <rPr>
        <sz val="12"/>
        <color rgb="FF000000"/>
        <rFont val="宋体"/>
        <charset val="134"/>
      </rPr>
      <t>计</t>
    </r>
    <r>
      <rPr>
        <sz val="12"/>
        <color rgb="FF000000"/>
        <rFont val="Times New Roman"/>
        <charset val="134"/>
      </rPr>
      <t>+</t>
    </r>
    <r>
      <rPr>
        <sz val="12"/>
        <color rgb="FF000000"/>
        <rFont val="宋体"/>
        <charset val="134"/>
      </rPr>
      <t>材差</t>
    </r>
  </si>
  <si>
    <t>每方单价</t>
  </si>
  <si>
    <t>元/m³</t>
  </si>
  <si>
    <t>C20现浇砼墩</t>
  </si>
  <si>
    <t>定额编号：30001</t>
  </si>
  <si>
    <t>40067</t>
  </si>
  <si>
    <r>
      <rPr>
        <sz val="12"/>
        <color rgb="FF000000"/>
        <rFont val="宋体"/>
        <charset val="134"/>
      </rPr>
      <t>单位：100m</t>
    </r>
    <r>
      <rPr>
        <vertAlign val="superscript"/>
        <sz val="12"/>
        <color rgb="FF000000"/>
        <rFont val="宋体"/>
        <charset val="134"/>
      </rPr>
      <t>3</t>
    </r>
  </si>
  <si>
    <t>施工方法：水闸闸墩、溢洪道闸墩、镇支墩等。</t>
  </si>
  <si>
    <t>名称</t>
  </si>
  <si>
    <t>一、</t>
  </si>
  <si>
    <t>1、</t>
  </si>
  <si>
    <t>（1）</t>
  </si>
  <si>
    <t>（2）</t>
  </si>
  <si>
    <t>混凝土C20</t>
  </si>
  <si>
    <t>m3</t>
  </si>
  <si>
    <t>外加剂</t>
  </si>
  <si>
    <t>kg</t>
  </si>
  <si>
    <t>其他材料费</t>
  </si>
  <si>
    <t>（3）</t>
  </si>
  <si>
    <t>机械费</t>
  </si>
  <si>
    <t>振捣器1.5kw</t>
  </si>
  <si>
    <t>变频机组8.5KVA</t>
  </si>
  <si>
    <t>其他机械费</t>
  </si>
  <si>
    <t>（4）</t>
  </si>
  <si>
    <t>嵌套项</t>
  </si>
  <si>
    <t>混凝土拌制</t>
  </si>
  <si>
    <t>混凝土运输</t>
  </si>
  <si>
    <t>2、</t>
  </si>
  <si>
    <t>二、</t>
  </si>
  <si>
    <t>三、</t>
  </si>
  <si>
    <t>四、</t>
  </si>
  <si>
    <t>材料补差</t>
  </si>
  <si>
    <t>砼C20</t>
  </si>
  <si>
    <t>五、</t>
  </si>
  <si>
    <t>六、</t>
  </si>
  <si>
    <t>其他</t>
  </si>
  <si>
    <t>七、</t>
  </si>
  <si>
    <t>涂热沥青</t>
  </si>
  <si>
    <t>定额编号：40145</t>
  </si>
  <si>
    <r>
      <rPr>
        <sz val="12"/>
        <color rgb="FF000000"/>
        <rFont val="宋体"/>
        <charset val="134"/>
      </rPr>
      <t>定额单位：100</t>
    </r>
    <r>
      <rPr>
        <sz val="12"/>
        <color rgb="FF000000"/>
        <rFont val="Times New Roman"/>
        <charset val="134"/>
      </rPr>
      <t>m</t>
    </r>
    <r>
      <rPr>
        <vertAlign val="superscript"/>
        <sz val="12"/>
        <color rgb="FF000000"/>
        <rFont val="Times New Roman"/>
        <charset val="134"/>
      </rPr>
      <t>2</t>
    </r>
  </si>
  <si>
    <t>适用范围：屋面防水</t>
  </si>
  <si>
    <t>工作内容：</t>
  </si>
  <si>
    <r>
      <rPr>
        <sz val="12"/>
        <color rgb="FF000000"/>
        <rFont val="宋体"/>
        <charset val="134"/>
      </rPr>
      <t>工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长</t>
    </r>
  </si>
  <si>
    <t>沥青涂层</t>
  </si>
  <si>
    <t>木柴</t>
  </si>
  <si>
    <t>预算</t>
  </si>
  <si>
    <t>每立方米单价</t>
  </si>
  <si>
    <r>
      <rPr>
        <sz val="12"/>
        <color rgb="FF000000"/>
        <rFont val="宋体"/>
        <charset val="134"/>
      </rPr>
      <t>元/m</t>
    </r>
    <r>
      <rPr>
        <vertAlign val="superscript"/>
        <sz val="12"/>
        <color rgb="FF000000"/>
        <rFont val="宋体"/>
        <charset val="134"/>
      </rPr>
      <t>2</t>
    </r>
  </si>
  <si>
    <t>M5砂浆砌砖工程</t>
  </si>
  <si>
    <t>定额编号:40057                                       定额单位：m³</t>
  </si>
  <si>
    <t>适用范围:</t>
  </si>
  <si>
    <t>合价(元)</t>
  </si>
  <si>
    <t>综合人工</t>
  </si>
  <si>
    <t>其他人工费</t>
  </si>
  <si>
    <t>红砖</t>
  </si>
  <si>
    <t>块</t>
  </si>
  <si>
    <t>M5砂浆</t>
  </si>
  <si>
    <t>C20毛石砼</t>
  </si>
  <si>
    <t>定额编号:30025</t>
  </si>
  <si>
    <r>
      <rPr>
        <sz val="12"/>
        <rFont val="宋体"/>
        <charset val="134"/>
      </rPr>
      <t>定额单位:100m</t>
    </r>
    <r>
      <rPr>
        <vertAlign val="superscript"/>
        <sz val="12"/>
        <rFont val="宋体"/>
        <charset val="134"/>
      </rPr>
      <t>3</t>
    </r>
  </si>
  <si>
    <t>工作内容:选石、冲洗、拌制砂浆、砌筑、勾缝</t>
  </si>
  <si>
    <t>卵石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</si>
  <si>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</si>
  <si>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C20细石砼</t>
  </si>
  <si>
    <t>砂浆搅拌机</t>
  </si>
  <si>
    <t>胶轮车</t>
  </si>
  <si>
    <r>
      <rPr>
        <sz val="10"/>
        <rFont val="宋体"/>
        <charset val="134"/>
      </rPr>
      <t>直</t>
    </r>
    <r>
      <rPr>
        <sz val="10"/>
        <rFont val="Times New Roman"/>
        <charset val="0"/>
      </rPr>
      <t>+</t>
    </r>
    <r>
      <rPr>
        <sz val="10"/>
        <rFont val="宋体"/>
        <charset val="134"/>
      </rPr>
      <t>间</t>
    </r>
  </si>
  <si>
    <t>电</t>
  </si>
  <si>
    <t>kw.h</t>
  </si>
  <si>
    <r>
      <rPr>
        <sz val="10"/>
        <rFont val="宋体"/>
        <charset val="134"/>
      </rPr>
      <t>直</t>
    </r>
    <r>
      <rPr>
        <sz val="10"/>
        <rFont val="Times New Roman"/>
        <charset val="0"/>
      </rPr>
      <t>+</t>
    </r>
    <r>
      <rPr>
        <sz val="10"/>
        <rFont val="宋体"/>
        <charset val="134"/>
      </rPr>
      <t>间</t>
    </r>
    <r>
      <rPr>
        <sz val="10"/>
        <rFont val="Times New Roman"/>
        <charset val="0"/>
      </rPr>
      <t>+</t>
    </r>
    <r>
      <rPr>
        <sz val="10"/>
        <rFont val="宋体"/>
        <charset val="134"/>
      </rPr>
      <t>计</t>
    </r>
    <r>
      <rPr>
        <sz val="10"/>
        <rFont val="Times New Roman"/>
        <charset val="0"/>
      </rPr>
      <t>+</t>
    </r>
    <r>
      <rPr>
        <sz val="10"/>
        <rFont val="宋体"/>
        <charset val="134"/>
      </rPr>
      <t>材差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</si>
</sst>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  <numFmt numFmtId="179" formatCode="[DBNum2][$RMB]General;[Red][DBNum2][$RMB]General"/>
  </numFmts>
  <fonts count="66">
    <font>
      <sz val="11"/>
      <color theme="1"/>
      <name val="宋体"/>
      <charset val="134"/>
      <scheme val="minor"/>
    </font>
    <font>
      <sz val="14"/>
      <name val="黑体"/>
      <charset val="134"/>
    </font>
    <font>
      <u/>
      <sz val="14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b/>
      <sz val="14"/>
      <color rgb="FF000000"/>
      <name val="宋体"/>
      <charset val="134"/>
    </font>
    <font>
      <b/>
      <u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6"/>
      <color indexed="8"/>
      <name val="宋体"/>
      <charset val="134"/>
    </font>
    <font>
      <b/>
      <u/>
      <sz val="12"/>
      <color indexed="8"/>
      <name val="宋体"/>
      <charset val="134"/>
    </font>
    <font>
      <u/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0"/>
      <name val="宋体"/>
      <charset val="134"/>
    </font>
    <font>
      <sz val="10"/>
      <color indexed="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000000"/>
      <name val="Times New Roman"/>
      <charset val="134"/>
    </font>
    <font>
      <b/>
      <sz val="16"/>
      <color indexed="8"/>
      <name val="宋体"/>
      <charset val="1"/>
    </font>
    <font>
      <b/>
      <sz val="11"/>
      <name val="宋体"/>
      <charset val="134"/>
    </font>
    <font>
      <sz val="10.5"/>
      <color indexed="8"/>
      <name val="宋体"/>
      <charset val="1"/>
    </font>
    <font>
      <sz val="10.5"/>
      <color indexed="8"/>
      <name val="黑体"/>
      <charset val="1"/>
    </font>
    <font>
      <sz val="10"/>
      <name val="Arial"/>
      <charset val="1"/>
    </font>
    <font>
      <b/>
      <sz val="25"/>
      <color indexed="8"/>
      <name val="宋体"/>
      <charset val="1"/>
    </font>
    <font>
      <sz val="14"/>
      <color indexed="8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0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vertAlign val="superscript"/>
      <sz val="12"/>
      <name val="宋体"/>
      <charset val="134"/>
    </font>
    <font>
      <vertAlign val="superscript"/>
      <sz val="10"/>
      <name val="宋体"/>
      <charset val="134"/>
    </font>
    <font>
      <sz val="10"/>
      <name val="Times New Roman"/>
      <charset val="0"/>
    </font>
    <font>
      <vertAlign val="superscript"/>
      <sz val="12"/>
      <color rgb="FF000000"/>
      <name val="宋体"/>
      <charset val="134"/>
    </font>
    <font>
      <vertAlign val="superscript"/>
      <sz val="12"/>
      <color rgb="FF000000"/>
      <name val="Times New Roman"/>
      <charset val="134"/>
    </font>
    <font>
      <sz val="10"/>
      <color indexed="8"/>
      <name val="宋体"/>
      <charset val="134"/>
    </font>
    <font>
      <vertAlign val="superscript"/>
      <sz val="10"/>
      <name val="Times New Roman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/>
    <xf numFmtId="0" fontId="41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/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0" fillId="14" borderId="12" applyNumberFormat="0" applyAlignment="0" applyProtection="0">
      <alignment vertical="center"/>
    </xf>
    <xf numFmtId="0" fontId="51" fillId="14" borderId="8" applyNumberFormat="0" applyAlignment="0" applyProtection="0">
      <alignment vertical="center"/>
    </xf>
    <xf numFmtId="0" fontId="52" fillId="15" borderId="13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40" fillId="0" borderId="0"/>
    <xf numFmtId="0" fontId="37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0" borderId="0"/>
    <xf numFmtId="0" fontId="37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" fillId="0" borderId="0"/>
    <xf numFmtId="0" fontId="37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18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10" fontId="5" fillId="2" borderId="4" xfId="12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4" xfId="37" applyFont="1" applyFill="1" applyBorder="1" applyAlignment="1">
      <alignment vertical="center"/>
    </xf>
    <xf numFmtId="2" fontId="5" fillId="2" borderId="4" xfId="37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justify" wrapText="1"/>
    </xf>
    <xf numFmtId="0" fontId="10" fillId="3" borderId="4" xfId="0" applyFont="1" applyFill="1" applyBorder="1" applyAlignment="1">
      <alignment horizontal="center" wrapText="1"/>
    </xf>
    <xf numFmtId="177" fontId="10" fillId="3" borderId="4" xfId="0" applyNumberFormat="1" applyFont="1" applyFill="1" applyBorder="1" applyAlignment="1">
      <alignment horizontal="center" vertical="center" wrapText="1"/>
    </xf>
    <xf numFmtId="10" fontId="10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wrapText="1"/>
    </xf>
    <xf numFmtId="0" fontId="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justify" wrapText="1"/>
    </xf>
    <xf numFmtId="0" fontId="10" fillId="0" borderId="0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177" fontId="10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10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wrapText="1"/>
    </xf>
    <xf numFmtId="49" fontId="13" fillId="0" borderId="0" xfId="0" applyNumberFormat="1" applyFont="1" applyAlignment="1">
      <alignment horizontal="center"/>
    </xf>
    <xf numFmtId="0" fontId="4" fillId="0" borderId="0" xfId="0" applyFont="1"/>
    <xf numFmtId="49" fontId="14" fillId="0" borderId="0" xfId="0" applyNumberFormat="1" applyFont="1" applyAlignment="1">
      <alignment horizontal="center"/>
    </xf>
    <xf numFmtId="49" fontId="4" fillId="0" borderId="0" xfId="0" applyNumberFormat="1" applyFont="1"/>
    <xf numFmtId="49" fontId="4" fillId="0" borderId="5" xfId="0" applyNumberFormat="1" applyFont="1" applyBorder="1"/>
    <xf numFmtId="0" fontId="10" fillId="0" borderId="5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49" fontId="4" fillId="0" borderId="1" xfId="0" applyNumberFormat="1" applyFont="1" applyBorder="1"/>
    <xf numFmtId="49" fontId="4" fillId="0" borderId="2" xfId="0" applyNumberFormat="1" applyFont="1" applyBorder="1"/>
    <xf numFmtId="49" fontId="4" fillId="0" borderId="3" xfId="0" applyNumberFormat="1" applyFont="1" applyBorder="1"/>
    <xf numFmtId="49" fontId="4" fillId="0" borderId="4" xfId="0" applyNumberFormat="1" applyFont="1" applyBorder="1"/>
    <xf numFmtId="0" fontId="4" fillId="0" borderId="4" xfId="0" applyFont="1" applyBorder="1"/>
    <xf numFmtId="177" fontId="4" fillId="0" borderId="4" xfId="0" applyNumberFormat="1" applyFont="1" applyBorder="1"/>
    <xf numFmtId="10" fontId="4" fillId="0" borderId="4" xfId="0" applyNumberFormat="1" applyFont="1" applyBorder="1"/>
    <xf numFmtId="176" fontId="4" fillId="0" borderId="4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0" fillId="3" borderId="0" xfId="0" applyFont="1" applyFill="1" applyBorder="1" applyAlignment="1">
      <alignment horizontal="justify" wrapText="1"/>
    </xf>
    <xf numFmtId="0" fontId="15" fillId="3" borderId="0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right" vertical="center" wrapText="1"/>
    </xf>
    <xf numFmtId="0" fontId="16" fillId="0" borderId="0" xfId="0" applyFont="1"/>
    <xf numFmtId="0" fontId="17" fillId="0" borderId="0" xfId="0" applyFont="1"/>
    <xf numFmtId="0" fontId="18" fillId="0" borderId="0" xfId="58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177" fontId="19" fillId="0" borderId="4" xfId="0" applyNumberFormat="1" applyFont="1" applyFill="1" applyBorder="1" applyAlignment="1">
      <alignment horizontal="center" vertical="center" wrapText="1"/>
    </xf>
    <xf numFmtId="178" fontId="19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left" vertical="center"/>
    </xf>
    <xf numFmtId="177" fontId="17" fillId="0" borderId="4" xfId="0" applyNumberFormat="1" applyFont="1" applyBorder="1"/>
    <xf numFmtId="177" fontId="17" fillId="0" borderId="4" xfId="0" applyNumberFormat="1" applyFont="1" applyBorder="1" applyAlignment="1">
      <alignment horizontal="center" vertical="center"/>
    </xf>
    <xf numFmtId="177" fontId="16" fillId="0" borderId="4" xfId="0" applyNumberFormat="1" applyFont="1" applyBorder="1"/>
    <xf numFmtId="177" fontId="5" fillId="2" borderId="4" xfId="0" applyNumberFormat="1" applyFont="1" applyFill="1" applyBorder="1" applyAlignment="1">
      <alignment horizontal="center" vertical="center"/>
    </xf>
    <xf numFmtId="177" fontId="5" fillId="2" borderId="4" xfId="12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 wrapText="1"/>
    </xf>
    <xf numFmtId="177" fontId="16" fillId="0" borderId="4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177" fontId="21" fillId="3" borderId="4" xfId="0" applyNumberFormat="1" applyFont="1" applyFill="1" applyBorder="1" applyAlignment="1">
      <alignment horizontal="center" wrapText="1"/>
    </xf>
    <xf numFmtId="177" fontId="22" fillId="3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Border="1"/>
    <xf numFmtId="0" fontId="17" fillId="0" borderId="0" xfId="0" applyFont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8" fontId="0" fillId="0" borderId="0" xfId="0" applyNumberFormat="1"/>
    <xf numFmtId="0" fontId="18" fillId="0" borderId="0" xfId="58" applyNumberFormat="1" applyFont="1" applyFill="1" applyBorder="1" applyAlignment="1" applyProtection="1">
      <alignment horizontal="center" vertical="center"/>
    </xf>
    <xf numFmtId="176" fontId="18" fillId="0" borderId="0" xfId="58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/>
    </xf>
    <xf numFmtId="178" fontId="16" fillId="0" borderId="4" xfId="0" applyNumberFormat="1" applyFont="1" applyFill="1" applyBorder="1" applyAlignment="1">
      <alignment horizontal="right" vertical="center"/>
    </xf>
    <xf numFmtId="178" fontId="17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 wrapText="1"/>
    </xf>
    <xf numFmtId="178" fontId="16" fillId="0" borderId="4" xfId="0" applyNumberFormat="1" applyFont="1" applyFill="1" applyBorder="1" applyAlignment="1">
      <alignment horizontal="center" vertical="center"/>
    </xf>
    <xf numFmtId="0" fontId="0" fillId="0" borderId="0" xfId="0" applyFont="1"/>
    <xf numFmtId="178" fontId="0" fillId="0" borderId="0" xfId="0" applyNumberFormat="1" applyFont="1"/>
    <xf numFmtId="0" fontId="1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9" fontId="0" fillId="0" borderId="0" xfId="0" applyNumberFormat="1"/>
    <xf numFmtId="0" fontId="0" fillId="0" borderId="0" xfId="0" applyAlignment="1">
      <alignment horizontal="left"/>
    </xf>
    <xf numFmtId="177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177" fontId="24" fillId="0" borderId="4" xfId="0" applyNumberFormat="1" applyFont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vertical="center"/>
    </xf>
    <xf numFmtId="177" fontId="26" fillId="0" borderId="4" xfId="0" applyNumberFormat="1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right" vertical="center"/>
    </xf>
    <xf numFmtId="178" fontId="17" fillId="0" borderId="4" xfId="0" applyNumberFormat="1" applyFont="1" applyFill="1" applyBorder="1" applyAlignment="1">
      <alignment horizontal="right" vertical="center"/>
    </xf>
    <xf numFmtId="177" fontId="23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2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4" fillId="0" borderId="0" xfId="0" applyFont="1"/>
    <xf numFmtId="0" fontId="27" fillId="0" borderId="0" xfId="0" applyFont="1"/>
    <xf numFmtId="177" fontId="0" fillId="0" borderId="0" xfId="0" applyNumberFormat="1"/>
    <xf numFmtId="0" fontId="25" fillId="0" borderId="0" xfId="0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177" fontId="28" fillId="0" borderId="0" xfId="0" applyNumberFormat="1" applyFont="1" applyFill="1" applyAlignment="1">
      <alignment horizontal="center" vertical="center"/>
    </xf>
    <xf numFmtId="177" fontId="28" fillId="0" borderId="0" xfId="0" applyNumberFormat="1" applyFont="1" applyFill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177" fontId="28" fillId="0" borderId="5" xfId="0" applyNumberFormat="1" applyFont="1" applyFill="1" applyBorder="1" applyAlignment="1">
      <alignment horizontal="center" vertical="center"/>
    </xf>
    <xf numFmtId="177" fontId="28" fillId="0" borderId="5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178" fontId="26" fillId="0" borderId="4" xfId="0" applyNumberFormat="1" applyFont="1" applyFill="1" applyBorder="1" applyAlignment="1">
      <alignment horizontal="center" vertical="center"/>
    </xf>
    <xf numFmtId="177" fontId="29" fillId="3" borderId="4" xfId="0" applyNumberFormat="1" applyFont="1" applyFill="1" applyBorder="1" applyAlignment="1">
      <alignment horizontal="center" vertical="center" wrapText="1"/>
    </xf>
    <xf numFmtId="177" fontId="24" fillId="0" borderId="4" xfId="0" applyNumberFormat="1" applyFont="1" applyBorder="1" applyAlignment="1">
      <alignment horizontal="center" vertical="center"/>
    </xf>
    <xf numFmtId="49" fontId="5" fillId="0" borderId="4" xfId="62" applyNumberFormat="1" applyFont="1" applyBorder="1" applyAlignment="1">
      <alignment horizontal="center" vertical="center"/>
    </xf>
    <xf numFmtId="0" fontId="26" fillId="0" borderId="4" xfId="0" applyFont="1" applyFill="1" applyBorder="1" applyAlignment="1">
      <alignment vertical="center"/>
    </xf>
    <xf numFmtId="0" fontId="26" fillId="0" borderId="4" xfId="0" applyFont="1" applyFill="1" applyBorder="1" applyAlignment="1">
      <alignment vertical="center" wrapText="1"/>
    </xf>
    <xf numFmtId="177" fontId="26" fillId="0" borderId="4" xfId="0" applyNumberFormat="1" applyFont="1" applyBorder="1" applyAlignment="1">
      <alignment horizontal="center" vertical="center"/>
    </xf>
    <xf numFmtId="177" fontId="0" fillId="0" borderId="4" xfId="0" applyNumberFormat="1" applyBorder="1" applyAlignment="1">
      <alignment horizontal="center"/>
    </xf>
    <xf numFmtId="0" fontId="0" fillId="0" borderId="4" xfId="0" applyBorder="1"/>
    <xf numFmtId="177" fontId="27" fillId="0" borderId="4" xfId="0" applyNumberFormat="1" applyFont="1" applyBorder="1" applyAlignment="1">
      <alignment horizontal="center"/>
    </xf>
    <xf numFmtId="177" fontId="27" fillId="0" borderId="4" xfId="0" applyNumberFormat="1" applyFont="1" applyBorder="1"/>
    <xf numFmtId="0" fontId="27" fillId="0" borderId="4" xfId="0" applyFont="1" applyBorder="1"/>
    <xf numFmtId="0" fontId="5" fillId="0" borderId="4" xfId="0" applyFont="1" applyFill="1" applyBorder="1" applyAlignment="1">
      <alignment vertical="center"/>
    </xf>
    <xf numFmtId="177" fontId="27" fillId="0" borderId="4" xfId="0" applyNumberFormat="1" applyFont="1" applyBorder="1" applyAlignment="1">
      <alignment horizontal="center" vertical="center"/>
    </xf>
    <xf numFmtId="0" fontId="0" fillId="0" borderId="0" xfId="0" applyFill="1"/>
    <xf numFmtId="0" fontId="30" fillId="0" borderId="0" xfId="0" applyNumberFormat="1" applyFont="1" applyFill="1" applyBorder="1" applyAlignment="1" applyProtection="1">
      <alignment horizontal="center" vertical="center" readingOrder="1"/>
    </xf>
    <xf numFmtId="0" fontId="28" fillId="0" borderId="0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center" vertical="center" wrapText="1"/>
    </xf>
    <xf numFmtId="0" fontId="26" fillId="0" borderId="4" xfId="58" applyFont="1" applyFill="1" applyBorder="1" applyAlignment="1">
      <alignment horizontal="center" vertical="center" wrapText="1"/>
    </xf>
    <xf numFmtId="177" fontId="26" fillId="0" borderId="4" xfId="58" applyNumberFormat="1" applyFont="1" applyFill="1" applyBorder="1" applyAlignment="1">
      <alignment horizontal="center" vertical="center" wrapText="1"/>
    </xf>
    <xf numFmtId="0" fontId="32" fillId="0" borderId="4" xfId="0" applyNumberFormat="1" applyFont="1" applyFill="1" applyBorder="1" applyAlignment="1" applyProtection="1">
      <alignment horizontal="center" vertical="center" wrapText="1" readingOrder="1"/>
    </xf>
    <xf numFmtId="0" fontId="32" fillId="0" borderId="4" xfId="0" applyNumberFormat="1" applyFont="1" applyFill="1" applyBorder="1" applyAlignment="1" applyProtection="1">
      <alignment horizontal="left" vertical="center" wrapText="1" readingOrder="1"/>
    </xf>
    <xf numFmtId="177" fontId="32" fillId="0" borderId="4" xfId="0" applyNumberFormat="1" applyFont="1" applyFill="1" applyBorder="1" applyAlignment="1" applyProtection="1">
      <alignment horizontal="right" vertical="center" wrapText="1" readingOrder="1"/>
    </xf>
    <xf numFmtId="0" fontId="32" fillId="0" borderId="4" xfId="0" applyNumberFormat="1" applyFont="1" applyFill="1" applyBorder="1" applyAlignment="1" applyProtection="1">
      <alignment horizontal="left" vertical="top" wrapText="1" readingOrder="1"/>
    </xf>
    <xf numFmtId="177" fontId="32" fillId="0" borderId="4" xfId="0" applyNumberFormat="1" applyFont="1" applyFill="1" applyBorder="1" applyAlignment="1" applyProtection="1">
      <alignment horizontal="center" vertical="center" wrapText="1" readingOrder="1"/>
    </xf>
    <xf numFmtId="0" fontId="33" fillId="0" borderId="0" xfId="0" applyNumberFormat="1" applyFont="1" applyFill="1" applyAlignment="1" applyProtection="1">
      <alignment horizontal="left" vertical="center" wrapText="1" readingOrder="1"/>
    </xf>
    <xf numFmtId="0" fontId="34" fillId="0" borderId="0" xfId="0" applyFont="1" applyFill="1" applyBorder="1" applyAlignment="1"/>
    <xf numFmtId="0" fontId="35" fillId="0" borderId="0" xfId="0" applyNumberFormat="1" applyFont="1" applyFill="1" applyBorder="1" applyAlignment="1" applyProtection="1">
      <alignment horizontal="left" vertical="center" readingOrder="1"/>
    </xf>
    <xf numFmtId="0" fontId="36" fillId="0" borderId="0" xfId="0" applyNumberFormat="1" applyFont="1" applyFill="1" applyBorder="1" applyAlignment="1" applyProtection="1">
      <alignment horizontal="right" readingOrder="1"/>
    </xf>
    <xf numFmtId="0" fontId="36" fillId="0" borderId="6" xfId="0" applyNumberFormat="1" applyFont="1" applyFill="1" applyBorder="1" applyAlignment="1" applyProtection="1">
      <alignment horizontal="center" wrapText="1" readingOrder="1"/>
    </xf>
    <xf numFmtId="0" fontId="34" fillId="0" borderId="7" xfId="0" applyNumberFormat="1" applyFont="1" applyFill="1" applyBorder="1" applyAlignment="1" applyProtection="1">
      <alignment vertical="top"/>
    </xf>
    <xf numFmtId="179" fontId="36" fillId="0" borderId="6" xfId="0" applyNumberFormat="1" applyFont="1" applyFill="1" applyBorder="1" applyAlignment="1" applyProtection="1">
      <alignment horizontal="center" wrapText="1" readingOrder="1"/>
    </xf>
    <xf numFmtId="0" fontId="36" fillId="0" borderId="0" xfId="0" applyNumberFormat="1" applyFont="1" applyFill="1" applyBorder="1" applyAlignment="1" applyProtection="1">
      <alignment horizontal="center" readingOrder="1"/>
    </xf>
    <xf numFmtId="0" fontId="36" fillId="0" borderId="0" xfId="0" applyNumberFormat="1" applyFont="1" applyFill="1" applyBorder="1" applyAlignment="1" applyProtection="1">
      <alignment horizontal="center" vertical="center" wrapText="1" readingOrder="1"/>
    </xf>
    <xf numFmtId="0" fontId="36" fillId="0" borderId="0" xfId="0" applyNumberFormat="1" applyFont="1" applyFill="1" applyBorder="1" applyAlignment="1" applyProtection="1">
      <alignment horizontal="left" readingOrder="1"/>
    </xf>
    <xf numFmtId="31" fontId="36" fillId="0" borderId="6" xfId="0" applyNumberFormat="1" applyFont="1" applyFill="1" applyBorder="1" applyAlignment="1" applyProtection="1">
      <alignment horizontal="center" wrapText="1" readingOrder="1"/>
    </xf>
    <xf numFmtId="0" fontId="3" fillId="2" borderId="0" xfId="0" applyFont="1" applyFill="1" applyBorder="1" applyAlignment="1" quotePrefix="1">
      <alignment horizontal="left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西克尔水库116号文概算(2004.5.9)" xfId="9"/>
    <cellStyle name="60% - 强调文字颜色 3" xfId="10" builtinId="40"/>
    <cellStyle name="超链接" xfId="11" builtinId="8"/>
    <cellStyle name="百分比" xfId="12" builtinId="5"/>
    <cellStyle name="RowLevel_0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_送审3—5号地泽普县2014年重点防护林工程湿地公园东部绿化造林项目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百分比 2 2 2" xfId="36"/>
    <cellStyle name="常规_西克尔水库116号文概算(2005.4.25)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副本疏附县乌帕尔乡渠道投资概算2013.5.15参考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0,0&#13;&#10;NA&#13;&#10;" xfId="53"/>
    <cellStyle name="40% - 强调文字颜色 6" xfId="54" builtinId="51"/>
    <cellStyle name="60% - 强调文字颜色 6" xfId="55" builtinId="52"/>
    <cellStyle name="常规 12 2" xfId="56"/>
    <cellStyle name="常规 14" xfId="57"/>
    <cellStyle name="常规 2" xfId="58"/>
    <cellStyle name="常规_Sheet1" xfId="59"/>
    <cellStyle name="常规_Sheet1_1" xfId="60"/>
    <cellStyle name="常规_工程单价" xfId="61"/>
    <cellStyle name="常规 4" xfId="6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180;&#25307;&#26631;&#36164;&#26009;\&#21704;&#25289;&#23803;&#20065;&#27844;&#27946;&#28192;\&#21704;&#25289;&#23803;&#20065;&#35874;&#20381;&#25552;&#26449;&#27844;&#27946;&#28192;&#25318;&#26631;&#20215;&#65288;&#26368;&#32456;&#65289;\&#21704;&#25289;&#23803;&#20065;&#35874;&#20381;&#25552;&#31532;&#20108;&#26631;&#27573;&#25318;&#26631;&#20215;\&#21704;&#25289;&#23803;&#20065;&#20108;&#26631;&#25318;&#26631;&#202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180;&#35774;&#35745;&#36164;&#26009;\&#38463;&#28246;&#27700;&#24211;&#27700;&#22303;&#20445;&#25345;&#32508;&#21512;&#27835;&#29702;&#24037;&#31243;&#35774;&#35745;&#25253;&#21578;&#65288;12.30&#65289;\&#38463;&#28246;&#27700;&#24211;&#27700;&#20445;&#27010;&#31639;&#20070;\&#27010;&#316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463;&#22270;&#20160;&#24066;&#20928;&#21270;&#21450;&#28040;&#27602;&#35774;&#22791;&#27010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投资"/>
      <sheetName val="建筑工程"/>
      <sheetName val="临时5"/>
      <sheetName val="临时"/>
      <sheetName val="独立"/>
      <sheetName val="水保"/>
      <sheetName val="环保"/>
      <sheetName val="单价汇总7"/>
      <sheetName val="工程量汇总8"/>
      <sheetName val="水总"/>
      <sheetName val="措施表"/>
      <sheetName val="植物措施人工单价 "/>
      <sheetName val="风水电 "/>
      <sheetName val="临时独立"/>
      <sheetName val="植物措施人工单价"/>
      <sheetName val="种草 "/>
      <sheetName val="水保基础数据表 "/>
      <sheetName val="建设单位人员经常费1"/>
      <sheetName val="建设单位人员经常费2"/>
      <sheetName val="单汇"/>
      <sheetName val="人工工资"/>
      <sheetName val="费率标准"/>
      <sheetName val="工长9"/>
      <sheetName val="高级工"/>
      <sheetName val="中级工"/>
      <sheetName val="初级"/>
      <sheetName val="运杂费"/>
      <sheetName val="电价"/>
      <sheetName val="水价"/>
      <sheetName val="风价"/>
      <sheetName val="风水电2"/>
      <sheetName val="材料价"/>
      <sheetName val="次要材料"/>
      <sheetName val="砼表"/>
      <sheetName val="台班表1"/>
      <sheetName val="水保基础数据表"/>
      <sheetName val="风水电"/>
      <sheetName val="植苗造林"/>
      <sheetName val="种草"/>
      <sheetName val="防护围栏"/>
      <sheetName val="台班"/>
      <sheetName val="主要材料价格计算"/>
      <sheetName val="块料采"/>
      <sheetName val="台班2"/>
      <sheetName val="人工挖渠道"/>
      <sheetName val="人工挖沟槽"/>
      <sheetName val="人工挖渠道土方2"/>
      <sheetName val="水土保持土方"/>
      <sheetName val="人工挖渠道土方1"/>
      <sheetName val="人工填方"/>
      <sheetName val="推土机推土"/>
      <sheetName val="铲运机运土"/>
      <sheetName val="土料运输"/>
      <sheetName val="建基面夯实"/>
      <sheetName val="土料压实"/>
      <sheetName val="机械挖土"/>
      <sheetName val="渠堤砂砾石压实"/>
      <sheetName val="土方综合电价"/>
      <sheetName val="砂砾石垫层"/>
      <sheetName val="拆除卵石"/>
      <sheetName val="明渠15"/>
      <sheetName val="浆砌石"/>
      <sheetName val="C20斜坡板"/>
      <sheetName val="C25斜坡板"/>
      <sheetName val="砂砾石压实"/>
      <sheetName val="铅丝笼"/>
      <sheetName val="卵石铅丝笼"/>
      <sheetName val="明渠C20"/>
      <sheetName val="胶轮车运砼"/>
      <sheetName val="搅拌机"/>
      <sheetName val="C15垫层"/>
      <sheetName val="压顶板"/>
      <sheetName val="C20墩"/>
      <sheetName val="C25现浇砼板"/>
      <sheetName val="C25砼墙"/>
      <sheetName val="墙"/>
      <sheetName val="弃料石垫层"/>
      <sheetName val="暗渠"/>
      <sheetName val="渡槽槽身"/>
      <sheetName val="人工清除浆砌卵石"/>
      <sheetName val="预制槽身"/>
      <sheetName val="复合柔毡铺设"/>
      <sheetName val="反滤层"/>
      <sheetName val="竖井"/>
      <sheetName val="普通模板"/>
      <sheetName val="止水橡皮"/>
      <sheetName val="聚氨酯砂浆"/>
      <sheetName val="启闭机安装1t"/>
      <sheetName val="启闭机安装2t"/>
      <sheetName val="启闭机安装5t"/>
      <sheetName val="涵底板"/>
      <sheetName val="涵顶板"/>
      <sheetName val="其它"/>
      <sheetName val="安装单价"/>
      <sheetName val="自卸车运5.0km"/>
      <sheetName val="自卸汽车运混凝土"/>
      <sheetName val="汽车运预制砼块"/>
      <sheetName val="高压闭孔板"/>
      <sheetName val="钢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4">
          <cell r="E24">
            <v>0.06</v>
          </cell>
        </row>
        <row r="33">
          <cell r="E33">
            <v>0.07</v>
          </cell>
        </row>
        <row r="34">
          <cell r="E34">
            <v>0.09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概算"/>
      <sheetName val="生物措施概算"/>
      <sheetName val="工程措施概算"/>
      <sheetName val="独立费"/>
      <sheetName val="金结"/>
      <sheetName val="工资新"/>
      <sheetName val="水保人工"/>
      <sheetName val="运杂新"/>
      <sheetName val="材预"/>
      <sheetName val="次要"/>
      <sheetName val="风电"/>
      <sheetName val="砼配"/>
      <sheetName val="台时"/>
      <sheetName val="单汇"/>
      <sheetName val="材料量汇"/>
      <sheetName val="工时汇"/>
      <sheetName val="费率"/>
      <sheetName val="机挖"/>
      <sheetName val="人工开挖"/>
      <sheetName val="利填"/>
      <sheetName val="推"/>
      <sheetName val="挖装砂砾"/>
      <sheetName val="砂砾"/>
      <sheetName val="运土直接费"/>
      <sheetName val="复土"/>
      <sheetName val="借填"/>
      <sheetName val="干砌卵石"/>
      <sheetName val="浆砌"/>
      <sheetName val="模制"/>
      <sheetName val="模安"/>
      <sheetName val="渠道模板"/>
      <sheetName val="拌运"/>
      <sheetName val="种植乔木"/>
      <sheetName val="水平沟整地"/>
      <sheetName val="全面整地"/>
      <sheetName val="刺丝围栏"/>
      <sheetName val="种植苗木"/>
      <sheetName val="砼封板"/>
      <sheetName val="C25墙"/>
      <sheetName val="砼隔墙"/>
      <sheetName val="毛石砼C20"/>
      <sheetName val="明渠"/>
      <sheetName val="底板"/>
      <sheetName val="C25柱"/>
      <sheetName val="C25管安装"/>
      <sheetName val="C15垫层"/>
      <sheetName val="C25面板"/>
      <sheetName val="砼垫层"/>
      <sheetName val="经常费"/>
      <sheetName val="沥青止"/>
      <sheetName val="建填 "/>
      <sheetName val="钢筋"/>
      <sheetName val="C25砼护岸"/>
      <sheetName val="基础墙"/>
      <sheetName val="闭孔板"/>
      <sheetName val="聚氨酯砂浆"/>
      <sheetName val="橡皮"/>
      <sheetName val="金结制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8">
          <cell r="D28">
            <v>32.73</v>
          </cell>
        </row>
        <row r="50">
          <cell r="D50">
            <v>0.9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总投资"/>
      <sheetName val="设备投资"/>
      <sheetName val="建筑工程"/>
      <sheetName val="临时5"/>
      <sheetName val="临时"/>
      <sheetName val="独立"/>
      <sheetName val="水保"/>
      <sheetName val="占地"/>
      <sheetName val="环保"/>
      <sheetName val="单价汇总7"/>
      <sheetName val="工程量汇总8"/>
      <sheetName val="水总"/>
      <sheetName val="措施表"/>
      <sheetName val="植物措施人工单价 "/>
      <sheetName val="风水电 "/>
      <sheetName val="临时独立"/>
      <sheetName val="植物措施人工单价"/>
      <sheetName val="种草 "/>
      <sheetName val="水保基础数据表 "/>
      <sheetName val="建设单位人员经常费1"/>
      <sheetName val="建设单位人员经常费2"/>
      <sheetName val="单汇"/>
      <sheetName val="人工工资"/>
      <sheetName val="费率标准"/>
      <sheetName val="工长9"/>
      <sheetName val="高级工"/>
      <sheetName val="中级工"/>
      <sheetName val="初级"/>
      <sheetName val="运杂费"/>
      <sheetName val="电价"/>
      <sheetName val="水价"/>
      <sheetName val="风价"/>
      <sheetName val="风水电2"/>
      <sheetName val="材料价"/>
      <sheetName val="次要材料"/>
      <sheetName val="砼表"/>
      <sheetName val="台班表1"/>
      <sheetName val="水保基础数据表"/>
      <sheetName val="风水电"/>
      <sheetName val="植苗造林"/>
      <sheetName val="种草"/>
      <sheetName val="防护围栏"/>
      <sheetName val="台班"/>
      <sheetName val="主要材料价格计算"/>
      <sheetName val="块料采"/>
      <sheetName val="台班2"/>
      <sheetName val="人工挖渠道"/>
      <sheetName val="人工挖沟槽"/>
      <sheetName val="人工挖基坑土方2"/>
      <sheetName val="水土保持土方"/>
      <sheetName val="人工挖渠道土方1"/>
      <sheetName val="人工填方"/>
      <sheetName val="推土机推土"/>
      <sheetName val="铲运机运土"/>
      <sheetName val="土料运输"/>
      <sheetName val="土料压实"/>
      <sheetName val="机械挖土"/>
      <sheetName val="土方综合电价"/>
      <sheetName val="垫层"/>
      <sheetName val="拆除卵石"/>
      <sheetName val="明渠15"/>
      <sheetName val="砂砾石压实"/>
      <sheetName val="铅丝笼"/>
      <sheetName val="卵石铅丝笼"/>
      <sheetName val="明渠C20"/>
      <sheetName val="胶轮车运砼"/>
      <sheetName val="搅拌机"/>
      <sheetName val="底板"/>
      <sheetName val="C30砼柱"/>
      <sheetName val="C30屋面砼板"/>
      <sheetName val="C15砼垫层"/>
      <sheetName val="C20砼墩"/>
      <sheetName val="C25砼墙"/>
      <sheetName val="C30砼梁"/>
      <sheetName val="C20毛石砼"/>
      <sheetName val="C25基础砼"/>
      <sheetName val="细粒砼"/>
      <sheetName val="砌砖"/>
      <sheetName val="暗渠"/>
      <sheetName val="渡槽槽身"/>
      <sheetName val="人工清除浆砌卵石"/>
      <sheetName val="预制槽身"/>
      <sheetName val="复合柔毡铺设"/>
      <sheetName val="反滤层"/>
      <sheetName val="竖井"/>
      <sheetName val="普通模板"/>
      <sheetName val="钢筋制安"/>
      <sheetName val="抹灰"/>
      <sheetName val="SBS 4-8mm"/>
      <sheetName val="启闭机安装1t"/>
      <sheetName val="启闭机安装2t"/>
      <sheetName val="启闭机安装5t"/>
      <sheetName val="涵底板"/>
      <sheetName val="涵顶板"/>
      <sheetName val="其它"/>
      <sheetName val="安装单价"/>
      <sheetName val="自卸车运5.0km"/>
      <sheetName val="自卸汽车运混凝土"/>
      <sheetName val="汽车运预制砼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E7">
            <v>0.065</v>
          </cell>
        </row>
      </sheetData>
      <sheetData sheetId="24"/>
      <sheetData sheetId="25"/>
      <sheetData sheetId="26"/>
      <sheetData sheetId="27"/>
      <sheetData sheetId="28"/>
      <sheetData sheetId="29">
        <row r="14">
          <cell r="F14">
            <v>1.27</v>
          </cell>
        </row>
      </sheetData>
      <sheetData sheetId="30"/>
      <sheetData sheetId="31"/>
      <sheetData sheetId="32"/>
      <sheetData sheetId="33"/>
      <sheetData sheetId="34"/>
      <sheetData sheetId="35">
        <row r="12">
          <cell r="H12">
            <v>124.76</v>
          </cell>
        </row>
      </sheetData>
      <sheetData sheetId="36">
        <row r="22">
          <cell r="L22">
            <v>8.6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21"/>
  <sheetViews>
    <sheetView workbookViewId="0">
      <selection activeCell="F23" sqref="F23"/>
    </sheetView>
  </sheetViews>
  <sheetFormatPr defaultColWidth="8" defaultRowHeight="13.2"/>
  <cols>
    <col min="1" max="1" width="2.7037037037037" style="176"/>
    <col min="2" max="2" width="0.796296296296296" style="176"/>
    <col min="3" max="3" width="23.5" style="176" customWidth="1"/>
    <col min="4" max="4" width="0.898148148148148" style="176"/>
    <col min="5" max="5" width="5.28703703703704" style="176"/>
    <col min="6" max="6" width="29.287037037037" style="176"/>
    <col min="7" max="7" width="25.1111111111111" style="176" customWidth="1"/>
    <col min="8" max="8" width="11.4907407407407" style="176"/>
    <col min="9" max="9" width="2.7037037037037" style="176"/>
    <col min="10" max="10" width="3.49074074074074" style="176"/>
    <col min="11" max="16384" width="8" style="176"/>
  </cols>
  <sheetData>
    <row r="1" s="176" customFormat="1" ht="42" customHeight="1"/>
    <row r="2" s="176" customFormat="1" ht="46.35" customHeight="1" spans="6:6">
      <c r="F2" s="177" t="s">
        <v>0</v>
      </c>
    </row>
    <row r="3" s="176" customFormat="1" ht="40.45" customHeight="1"/>
    <row r="4" s="176" customFormat="1" ht="28.65" customHeight="1" spans="2:7">
      <c r="B4" s="178" t="s">
        <v>1</v>
      </c>
      <c r="C4" s="178"/>
      <c r="D4" s="178"/>
      <c r="E4" s="179" t="s">
        <v>2</v>
      </c>
      <c r="F4" s="179"/>
      <c r="G4" s="179"/>
    </row>
    <row r="5" s="176" customFormat="1" ht="46.35" customHeight="1" spans="5:7">
      <c r="E5" s="180"/>
      <c r="F5" s="180"/>
      <c r="G5" s="180"/>
    </row>
    <row r="6" s="176" customFormat="1" ht="28.65" customHeight="1" spans="2:7">
      <c r="B6" s="178" t="s">
        <v>3</v>
      </c>
      <c r="C6" s="178"/>
      <c r="D6" s="178"/>
      <c r="E6" s="179"/>
      <c r="F6" s="179"/>
      <c r="G6" s="179"/>
    </row>
    <row r="7" s="176" customFormat="1" ht="46.35" customHeight="1" spans="5:7">
      <c r="E7" s="180"/>
      <c r="F7" s="180"/>
      <c r="G7" s="180"/>
    </row>
    <row r="8" s="176" customFormat="1" ht="29.4" customHeight="1" spans="2:7">
      <c r="B8" s="178" t="s">
        <v>4</v>
      </c>
      <c r="C8" s="178"/>
      <c r="D8" s="178"/>
      <c r="E8" s="179"/>
      <c r="F8" s="179"/>
      <c r="G8" s="179"/>
    </row>
    <row r="9" s="176" customFormat="1" ht="46.35" customHeight="1" spans="5:7">
      <c r="E9" s="180"/>
      <c r="F9" s="180"/>
      <c r="G9" s="180"/>
    </row>
    <row r="10" s="176" customFormat="1" ht="28.65" customHeight="1" spans="2:7">
      <c r="B10" s="178" t="s">
        <v>5</v>
      </c>
      <c r="C10" s="178"/>
      <c r="D10" s="178"/>
      <c r="E10" s="181"/>
      <c r="F10" s="181"/>
      <c r="G10" s="181"/>
    </row>
    <row r="11" s="176" customFormat="1" ht="58.1" customHeight="1" spans="5:7">
      <c r="E11" s="180"/>
      <c r="F11" s="180"/>
      <c r="G11" s="180"/>
    </row>
    <row r="12" s="176" customFormat="1" ht="28.65" customHeight="1" spans="2:8">
      <c r="B12" s="178" t="s">
        <v>6</v>
      </c>
      <c r="C12" s="178"/>
      <c r="D12" s="178"/>
      <c r="E12" s="179"/>
      <c r="F12" s="179"/>
      <c r="G12" s="179"/>
      <c r="H12" s="182" t="s">
        <v>7</v>
      </c>
    </row>
    <row r="13" s="176" customFormat="1" ht="64" customHeight="1" spans="5:7">
      <c r="E13" s="180"/>
      <c r="F13" s="180"/>
      <c r="G13" s="180"/>
    </row>
    <row r="14" s="176" customFormat="1" ht="17.65" customHeight="1" spans="3:3">
      <c r="C14" s="183" t="s">
        <v>8</v>
      </c>
    </row>
    <row r="15" s="176" customFormat="1" ht="5.15" customHeight="1" spans="2:9">
      <c r="B15" s="178" t="s">
        <v>9</v>
      </c>
      <c r="C15" s="178"/>
      <c r="D15" s="178"/>
      <c r="E15" s="179"/>
      <c r="F15" s="179"/>
      <c r="G15" s="179"/>
      <c r="H15" s="184" t="s">
        <v>10</v>
      </c>
      <c r="I15" s="184"/>
    </row>
    <row r="16" s="176" customFormat="1" ht="23.5" customHeight="1" spans="2:9">
      <c r="B16" s="178"/>
      <c r="C16" s="178"/>
      <c r="D16" s="178"/>
      <c r="E16" s="179"/>
      <c r="F16" s="179"/>
      <c r="G16" s="179"/>
      <c r="H16" s="184"/>
      <c r="I16" s="184"/>
    </row>
    <row r="17" s="176" customFormat="1" ht="58" customHeight="1" spans="5:7">
      <c r="E17" s="180"/>
      <c r="F17" s="180"/>
      <c r="G17" s="180"/>
    </row>
    <row r="18" s="176" customFormat="1" ht="37.5" customHeight="1" spans="2:8">
      <c r="B18" s="182" t="s">
        <v>11</v>
      </c>
      <c r="C18" s="182"/>
      <c r="D18" s="182"/>
      <c r="E18" s="179"/>
      <c r="F18" s="179"/>
      <c r="G18" s="179"/>
      <c r="H18" s="182" t="s">
        <v>7</v>
      </c>
    </row>
    <row r="19" s="176" customFormat="1" ht="37.5" customHeight="1"/>
    <row r="20" s="176" customFormat="1" ht="37.5" customHeight="1"/>
    <row r="21" s="176" customFormat="1" ht="29.4" customHeight="1" spans="2:7">
      <c r="B21" s="178" t="s">
        <v>12</v>
      </c>
      <c r="C21" s="178"/>
      <c r="D21" s="178"/>
      <c r="E21" s="185"/>
      <c r="F21" s="179"/>
      <c r="G21" s="179"/>
    </row>
  </sheetData>
  <mergeCells count="17">
    <mergeCell ref="B4:D4"/>
    <mergeCell ref="E4:G4"/>
    <mergeCell ref="B6:D6"/>
    <mergeCell ref="E6:G6"/>
    <mergeCell ref="B8:D8"/>
    <mergeCell ref="E8:G8"/>
    <mergeCell ref="B10:D10"/>
    <mergeCell ref="E10:G10"/>
    <mergeCell ref="B12:D12"/>
    <mergeCell ref="E12:G12"/>
    <mergeCell ref="B18:D18"/>
    <mergeCell ref="E18:G18"/>
    <mergeCell ref="B21:D21"/>
    <mergeCell ref="E21:G21"/>
    <mergeCell ref="B15:D16"/>
    <mergeCell ref="E15:G16"/>
    <mergeCell ref="H15:I16"/>
  </mergeCells>
  <pageMargins left="0.75" right="0.75" top="1" bottom="1" header="0.5" footer="0.5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view="pageBreakPreview" zoomScaleNormal="100" topLeftCell="A4" workbookViewId="0">
      <selection activeCell="C9" sqref="C9"/>
    </sheetView>
  </sheetViews>
  <sheetFormatPr defaultColWidth="9" defaultRowHeight="14.4" outlineLevelCol="2"/>
  <cols>
    <col min="1" max="1" width="15.4814814814815" style="164" customWidth="1"/>
    <col min="2" max="2" width="44.6296296296296" style="164" customWidth="1"/>
    <col min="3" max="3" width="37.9444444444444" style="164" customWidth="1"/>
    <col min="4" max="16384" width="9" style="164"/>
  </cols>
  <sheetData>
    <row r="1" ht="20.4" spans="1:3">
      <c r="A1" s="165" t="s">
        <v>13</v>
      </c>
      <c r="B1" s="165"/>
      <c r="C1" s="165"/>
    </row>
    <row r="2" s="69" customFormat="1" ht="20" customHeight="1" spans="1:3">
      <c r="A2" s="166" t="s">
        <v>14</v>
      </c>
      <c r="B2" s="166"/>
      <c r="C2" s="166"/>
    </row>
    <row r="3" s="69" customFormat="1" ht="20" customHeight="1" spans="1:3">
      <c r="A3" s="146" t="s">
        <v>15</v>
      </c>
      <c r="B3" s="146"/>
      <c r="C3" s="146"/>
    </row>
    <row r="4" ht="32" customHeight="1" spans="1:3">
      <c r="A4" s="167" t="s">
        <v>16</v>
      </c>
      <c r="B4" s="167" t="s">
        <v>17</v>
      </c>
      <c r="C4" s="167" t="s">
        <v>18</v>
      </c>
    </row>
    <row r="5" ht="40" customHeight="1" spans="1:3">
      <c r="A5" s="168" t="s">
        <v>19</v>
      </c>
      <c r="B5" s="168" t="s">
        <v>20</v>
      </c>
      <c r="C5" s="169"/>
    </row>
    <row r="6" ht="40" customHeight="1" spans="1:3">
      <c r="A6" s="168" t="s">
        <v>21</v>
      </c>
      <c r="B6" s="168" t="s">
        <v>22</v>
      </c>
      <c r="C6" s="169"/>
    </row>
    <row r="7" ht="40" customHeight="1" spans="1:3">
      <c r="A7" s="168" t="s">
        <v>23</v>
      </c>
      <c r="B7" s="168" t="s">
        <v>24</v>
      </c>
      <c r="C7" s="169"/>
    </row>
    <row r="8" ht="40" customHeight="1" spans="1:3">
      <c r="A8" s="168" t="s">
        <v>25</v>
      </c>
      <c r="B8" s="168" t="s">
        <v>26</v>
      </c>
      <c r="C8" s="169"/>
    </row>
    <row r="9" ht="40" customHeight="1" spans="1:3">
      <c r="A9" s="168" t="s">
        <v>27</v>
      </c>
      <c r="B9" s="168" t="s">
        <v>28</v>
      </c>
      <c r="C9" s="169"/>
    </row>
    <row r="10" ht="40" customHeight="1" spans="1:3">
      <c r="A10" s="168" t="s">
        <v>29</v>
      </c>
      <c r="B10" s="168" t="s">
        <v>30</v>
      </c>
      <c r="C10" s="169">
        <f>第六部分基本预备费!F5</f>
        <v>10000</v>
      </c>
    </row>
    <row r="11" ht="40" customHeight="1" spans="1:3">
      <c r="A11" s="168"/>
      <c r="B11" s="168"/>
      <c r="C11" s="169"/>
    </row>
    <row r="12" ht="40" customHeight="1" spans="1:3">
      <c r="A12" s="168"/>
      <c r="B12" s="168"/>
      <c r="C12" s="169"/>
    </row>
    <row r="13" ht="48" customHeight="1" spans="1:3">
      <c r="A13" s="170"/>
      <c r="B13" s="171"/>
      <c r="C13" s="172"/>
    </row>
    <row r="14" ht="48" customHeight="1" spans="1:3">
      <c r="A14" s="170"/>
      <c r="B14" s="171"/>
      <c r="C14" s="172"/>
    </row>
    <row r="15" ht="48" customHeight="1" spans="1:3">
      <c r="A15" s="170"/>
      <c r="B15" s="171"/>
      <c r="C15" s="172"/>
    </row>
    <row r="16" ht="48" customHeight="1" spans="1:3">
      <c r="A16" s="170"/>
      <c r="B16" s="171"/>
      <c r="C16" s="172"/>
    </row>
    <row r="17" ht="48" customHeight="1" spans="1:3">
      <c r="A17" s="173"/>
      <c r="B17" s="170" t="s">
        <v>31</v>
      </c>
      <c r="C17" s="174">
        <f>C5+C7+C8+C9+C11+C12+C10+C6</f>
        <v>10000</v>
      </c>
    </row>
    <row r="18" spans="1:3">
      <c r="A18" s="175"/>
      <c r="B18" s="175"/>
      <c r="C18" s="175"/>
    </row>
    <row r="19" spans="1:3">
      <c r="A19" s="175"/>
      <c r="B19" s="175"/>
      <c r="C19" s="175"/>
    </row>
  </sheetData>
  <mergeCells count="3">
    <mergeCell ref="A1:C1"/>
    <mergeCell ref="A2:C2"/>
    <mergeCell ref="A3:C3"/>
  </mergeCells>
  <pageMargins left="0.826388888888889" right="0.393055555555556" top="0.747916666666667" bottom="0.747916666666667" header="0.314583333333333" footer="0.314583333333333"/>
  <pageSetup paperSize="9" scale="86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view="pageBreakPreview" zoomScaleNormal="115" workbookViewId="0">
      <selection activeCell="F57" sqref="F57"/>
    </sheetView>
  </sheetViews>
  <sheetFormatPr defaultColWidth="9" defaultRowHeight="14.4" outlineLevelCol="6"/>
  <cols>
    <col min="1" max="1" width="8.87962962962963" customWidth="1"/>
    <col min="2" max="2" width="42.75" customWidth="1"/>
    <col min="3" max="3" width="12.3796296296296" customWidth="1"/>
    <col min="4" max="4" width="14.3796296296296" customWidth="1"/>
    <col min="5" max="5" width="14.3796296296296" style="117" customWidth="1"/>
    <col min="6" max="6" width="15.6666666666667" style="140" customWidth="1"/>
    <col min="7" max="7" width="15.6666666666667" customWidth="1"/>
    <col min="8" max="9" width="11.5"/>
  </cols>
  <sheetData>
    <row r="1" ht="39" customHeight="1" spans="1:7">
      <c r="A1" s="141" t="s">
        <v>32</v>
      </c>
      <c r="B1" s="141"/>
      <c r="C1" s="141"/>
      <c r="D1" s="141"/>
      <c r="E1" s="142"/>
      <c r="F1" s="142"/>
      <c r="G1" s="141"/>
    </row>
    <row r="2" s="69" customFormat="1" ht="20" customHeight="1" spans="1:7">
      <c r="A2" s="143" t="s">
        <v>14</v>
      </c>
      <c r="B2" s="143"/>
      <c r="C2" s="143"/>
      <c r="D2" s="143"/>
      <c r="E2" s="144"/>
      <c r="F2" s="145"/>
      <c r="G2" s="143"/>
    </row>
    <row r="3" s="69" customFormat="1" ht="20" customHeight="1" spans="1:7">
      <c r="A3" s="146" t="s">
        <v>15</v>
      </c>
      <c r="B3" s="146"/>
      <c r="C3" s="146"/>
      <c r="D3" s="146"/>
      <c r="E3" s="147"/>
      <c r="F3" s="148"/>
      <c r="G3" s="146"/>
    </row>
    <row r="4" s="69" customFormat="1" ht="20" customHeight="1" spans="1:7">
      <c r="A4" s="149" t="s">
        <v>16</v>
      </c>
      <c r="B4" s="149" t="s">
        <v>33</v>
      </c>
      <c r="C4" s="149" t="s">
        <v>34</v>
      </c>
      <c r="D4" s="149" t="s">
        <v>35</v>
      </c>
      <c r="E4" s="81" t="s">
        <v>36</v>
      </c>
      <c r="F4" s="81" t="s">
        <v>37</v>
      </c>
      <c r="G4" s="136" t="s">
        <v>38</v>
      </c>
    </row>
    <row r="5" s="138" customFormat="1" ht="20" customHeight="1" spans="1:7">
      <c r="A5" s="134"/>
      <c r="B5" s="103" t="s">
        <v>39</v>
      </c>
      <c r="C5" s="134"/>
      <c r="D5" s="150"/>
      <c r="E5" s="151"/>
      <c r="F5" s="152">
        <f>F6+F15+F27+F57</f>
        <v>0</v>
      </c>
      <c r="G5" s="152"/>
    </row>
    <row r="6" s="138" customFormat="1" ht="20" customHeight="1" spans="1:7">
      <c r="A6" s="124">
        <v>1</v>
      </c>
      <c r="B6" s="103" t="s">
        <v>40</v>
      </c>
      <c r="C6" s="124"/>
      <c r="D6" s="105"/>
      <c r="E6" s="151"/>
      <c r="F6" s="152">
        <f>F7+F13</f>
        <v>0</v>
      </c>
      <c r="G6" s="152"/>
    </row>
    <row r="7" s="138" customFormat="1" ht="20" customHeight="1" spans="1:7">
      <c r="A7" s="153"/>
      <c r="B7" s="154" t="s">
        <v>41</v>
      </c>
      <c r="C7" s="134" t="s">
        <v>42</v>
      </c>
      <c r="D7" s="110">
        <v>0.84</v>
      </c>
      <c r="E7" s="90">
        <v>0</v>
      </c>
      <c r="F7" s="87">
        <f>SUM(F8:F12)</f>
        <v>0</v>
      </c>
      <c r="G7" s="152"/>
    </row>
    <row r="8" s="69" customFormat="1" ht="20" customHeight="1" spans="1:7">
      <c r="A8" s="153"/>
      <c r="B8" s="154" t="s">
        <v>43</v>
      </c>
      <c r="C8" s="134" t="s">
        <v>42</v>
      </c>
      <c r="D8" s="110">
        <v>7.04</v>
      </c>
      <c r="E8" s="90">
        <v>0</v>
      </c>
      <c r="F8" s="87">
        <f>D8*E8</f>
        <v>0</v>
      </c>
      <c r="G8" s="87"/>
    </row>
    <row r="9" s="69" customFormat="1" ht="20" customHeight="1" spans="1:7">
      <c r="A9" s="153"/>
      <c r="B9" s="154" t="s">
        <v>44</v>
      </c>
      <c r="C9" s="134" t="s">
        <v>42</v>
      </c>
      <c r="D9" s="110">
        <v>4.36</v>
      </c>
      <c r="E9" s="90">
        <v>0</v>
      </c>
      <c r="F9" s="87">
        <f t="shared" ref="F9:F14" si="0">D9*E9</f>
        <v>0</v>
      </c>
      <c r="G9" s="87"/>
    </row>
    <row r="10" s="69" customFormat="1" ht="30" customHeight="1" spans="1:7">
      <c r="A10" s="153"/>
      <c r="B10" s="155" t="s">
        <v>45</v>
      </c>
      <c r="C10" s="134" t="s">
        <v>42</v>
      </c>
      <c r="D10" s="110">
        <v>0.8</v>
      </c>
      <c r="E10" s="90">
        <v>0</v>
      </c>
      <c r="F10" s="87">
        <f t="shared" si="0"/>
        <v>0</v>
      </c>
      <c r="G10" s="87"/>
    </row>
    <row r="11" s="69" customFormat="1" ht="27" customHeight="1" spans="1:7">
      <c r="A11" s="153"/>
      <c r="B11" s="155" t="s">
        <v>46</v>
      </c>
      <c r="C11" s="134" t="s">
        <v>42</v>
      </c>
      <c r="D11" s="110">
        <v>0.86</v>
      </c>
      <c r="E11" s="90">
        <v>0</v>
      </c>
      <c r="F11" s="87">
        <f t="shared" si="0"/>
        <v>0</v>
      </c>
      <c r="G11" s="156"/>
    </row>
    <row r="12" s="69" customFormat="1" ht="20" customHeight="1" spans="1:7">
      <c r="A12" s="153"/>
      <c r="B12" s="154" t="s">
        <v>47</v>
      </c>
      <c r="C12" s="134" t="s">
        <v>42</v>
      </c>
      <c r="D12" s="110">
        <v>0.01</v>
      </c>
      <c r="E12" s="90">
        <v>0</v>
      </c>
      <c r="F12" s="87">
        <f t="shared" si="0"/>
        <v>0</v>
      </c>
      <c r="G12" s="156"/>
    </row>
    <row r="13" s="138" customFormat="1" ht="20" customHeight="1" spans="1:7">
      <c r="A13" s="153"/>
      <c r="B13" s="154" t="s">
        <v>48</v>
      </c>
      <c r="C13" s="134" t="s">
        <v>42</v>
      </c>
      <c r="D13" s="110">
        <v>0.01</v>
      </c>
      <c r="E13" s="90">
        <v>0</v>
      </c>
      <c r="F13" s="87">
        <f t="shared" si="0"/>
        <v>0</v>
      </c>
      <c r="G13" s="152"/>
    </row>
    <row r="14" s="69" customFormat="1" ht="20" customHeight="1" spans="1:7">
      <c r="A14" s="153"/>
      <c r="B14" s="154" t="s">
        <v>49</v>
      </c>
      <c r="C14" s="134" t="s">
        <v>50</v>
      </c>
      <c r="D14" s="110">
        <v>1.32</v>
      </c>
      <c r="E14" s="90">
        <v>0</v>
      </c>
      <c r="F14" s="87">
        <f t="shared" si="0"/>
        <v>0</v>
      </c>
      <c r="G14" s="87"/>
    </row>
    <row r="15" s="70" customFormat="1" ht="20" customHeight="1" spans="1:7">
      <c r="A15" s="124">
        <v>2</v>
      </c>
      <c r="B15" s="103" t="s">
        <v>51</v>
      </c>
      <c r="C15" s="124" t="s">
        <v>52</v>
      </c>
      <c r="D15" s="105">
        <v>40</v>
      </c>
      <c r="E15" s="151"/>
      <c r="F15" s="81">
        <f>SUM(F16:F26)</f>
        <v>0</v>
      </c>
      <c r="G15" s="81"/>
    </row>
    <row r="16" s="69" customFormat="1" ht="20" customHeight="1" spans="1:7">
      <c r="A16" s="153"/>
      <c r="B16" s="154" t="s">
        <v>43</v>
      </c>
      <c r="C16" s="134" t="s">
        <v>42</v>
      </c>
      <c r="D16" s="110">
        <v>181.6</v>
      </c>
      <c r="E16" s="90">
        <f>E8</f>
        <v>0</v>
      </c>
      <c r="F16" s="87">
        <f>D16*E16</f>
        <v>0</v>
      </c>
      <c r="G16" s="87"/>
    </row>
    <row r="17" s="69" customFormat="1" ht="20" customHeight="1" spans="1:7">
      <c r="A17" s="153"/>
      <c r="B17" s="154" t="s">
        <v>44</v>
      </c>
      <c r="C17" s="134" t="s">
        <v>42</v>
      </c>
      <c r="D17" s="110">
        <v>93.5</v>
      </c>
      <c r="E17" s="90">
        <f>E9</f>
        <v>0</v>
      </c>
      <c r="F17" s="87">
        <f t="shared" ref="F17:F26" si="1">D17*E17</f>
        <v>0</v>
      </c>
      <c r="G17" s="156"/>
    </row>
    <row r="18" s="69" customFormat="1" ht="27" customHeight="1" spans="1:7">
      <c r="A18" s="153"/>
      <c r="B18" s="155" t="s">
        <v>53</v>
      </c>
      <c r="C18" s="134" t="s">
        <v>42</v>
      </c>
      <c r="D18" s="110">
        <v>10.64</v>
      </c>
      <c r="E18" s="90">
        <f>E10</f>
        <v>0</v>
      </c>
      <c r="F18" s="87">
        <f t="shared" si="1"/>
        <v>0</v>
      </c>
      <c r="G18" s="156"/>
    </row>
    <row r="19" ht="24" spans="1:7">
      <c r="A19" s="153"/>
      <c r="B19" s="155" t="s">
        <v>54</v>
      </c>
      <c r="C19" s="134" t="s">
        <v>42</v>
      </c>
      <c r="D19" s="110">
        <v>11.12</v>
      </c>
      <c r="E19" s="157">
        <f>E11</f>
        <v>0</v>
      </c>
      <c r="F19" s="87">
        <f t="shared" si="1"/>
        <v>0</v>
      </c>
      <c r="G19" s="158"/>
    </row>
    <row r="20" spans="1:7">
      <c r="A20" s="153"/>
      <c r="B20" s="154" t="s">
        <v>55</v>
      </c>
      <c r="C20" s="134" t="s">
        <v>42</v>
      </c>
      <c r="D20" s="110">
        <v>0.96</v>
      </c>
      <c r="E20" s="157">
        <v>0</v>
      </c>
      <c r="F20" s="87">
        <f t="shared" si="1"/>
        <v>0</v>
      </c>
      <c r="G20" s="158"/>
    </row>
    <row r="21" spans="1:7">
      <c r="A21" s="153"/>
      <c r="B21" s="154" t="s">
        <v>56</v>
      </c>
      <c r="C21" s="134" t="s">
        <v>52</v>
      </c>
      <c r="D21" s="110">
        <v>6</v>
      </c>
      <c r="E21" s="157">
        <v>0</v>
      </c>
      <c r="F21" s="87">
        <f t="shared" si="1"/>
        <v>0</v>
      </c>
      <c r="G21" s="158"/>
    </row>
    <row r="22" spans="1:7">
      <c r="A22" s="153"/>
      <c r="B22" s="154" t="s">
        <v>57</v>
      </c>
      <c r="C22" s="134" t="s">
        <v>42</v>
      </c>
      <c r="D22" s="110">
        <v>0.56</v>
      </c>
      <c r="E22" s="157">
        <v>0</v>
      </c>
      <c r="F22" s="87">
        <f t="shared" si="1"/>
        <v>0</v>
      </c>
      <c r="G22" s="158"/>
    </row>
    <row r="23" spans="1:7">
      <c r="A23" s="153"/>
      <c r="B23" s="154" t="s">
        <v>47</v>
      </c>
      <c r="C23" s="134" t="s">
        <v>42</v>
      </c>
      <c r="D23" s="110">
        <v>0.36</v>
      </c>
      <c r="E23" s="157">
        <f>E12</f>
        <v>0</v>
      </c>
      <c r="F23" s="87">
        <f t="shared" si="1"/>
        <v>0</v>
      </c>
      <c r="G23" s="158"/>
    </row>
    <row r="24" spans="1:7">
      <c r="A24" s="153"/>
      <c r="B24" s="154" t="s">
        <v>48</v>
      </c>
      <c r="C24" s="134" t="s">
        <v>42</v>
      </c>
      <c r="D24" s="110">
        <v>0.02</v>
      </c>
      <c r="E24" s="157">
        <f>E13</f>
        <v>0</v>
      </c>
      <c r="F24" s="87">
        <f t="shared" si="1"/>
        <v>0</v>
      </c>
      <c r="G24" s="158"/>
    </row>
    <row r="25" spans="1:7">
      <c r="A25" s="153"/>
      <c r="B25" s="154" t="s">
        <v>58</v>
      </c>
      <c r="C25" s="134" t="s">
        <v>59</v>
      </c>
      <c r="D25" s="110">
        <v>0.06</v>
      </c>
      <c r="E25" s="157">
        <v>0</v>
      </c>
      <c r="F25" s="87">
        <f t="shared" si="1"/>
        <v>0</v>
      </c>
      <c r="G25" s="158"/>
    </row>
    <row r="26" spans="1:7">
      <c r="A26" s="153"/>
      <c r="B26" s="154" t="s">
        <v>49</v>
      </c>
      <c r="C26" s="134" t="s">
        <v>50</v>
      </c>
      <c r="D26" s="110">
        <v>92.35</v>
      </c>
      <c r="E26" s="157">
        <f>E14</f>
        <v>0</v>
      </c>
      <c r="F26" s="87">
        <f t="shared" si="1"/>
        <v>0</v>
      </c>
      <c r="G26" s="158"/>
    </row>
    <row r="27" s="139" customFormat="1" spans="1:7">
      <c r="A27" s="124">
        <v>3</v>
      </c>
      <c r="B27" s="103" t="s">
        <v>60</v>
      </c>
      <c r="C27" s="124"/>
      <c r="D27" s="105"/>
      <c r="E27" s="159"/>
      <c r="F27" s="160">
        <f>F28+F42</f>
        <v>0</v>
      </c>
      <c r="G27" s="161"/>
    </row>
    <row r="28" s="139" customFormat="1" spans="1:7">
      <c r="A28" s="124" t="s">
        <v>61</v>
      </c>
      <c r="B28" s="103" t="s">
        <v>62</v>
      </c>
      <c r="C28" s="124" t="s">
        <v>63</v>
      </c>
      <c r="D28" s="105">
        <v>1</v>
      </c>
      <c r="E28" s="159"/>
      <c r="F28" s="160">
        <f>SUM(F29:F41)</f>
        <v>0</v>
      </c>
      <c r="G28" s="161"/>
    </row>
    <row r="29" spans="1:7">
      <c r="A29" s="153"/>
      <c r="B29" s="154" t="s">
        <v>64</v>
      </c>
      <c r="C29" s="134" t="s">
        <v>42</v>
      </c>
      <c r="D29" s="110">
        <v>899.21</v>
      </c>
      <c r="E29" s="157">
        <v>0</v>
      </c>
      <c r="F29" s="87">
        <f t="shared" ref="F29:F41" si="2">D29*E29</f>
        <v>0</v>
      </c>
      <c r="G29" s="158"/>
    </row>
    <row r="30" spans="1:7">
      <c r="A30" s="153"/>
      <c r="B30" s="154" t="s">
        <v>43</v>
      </c>
      <c r="C30" s="134" t="s">
        <v>42</v>
      </c>
      <c r="D30" s="110">
        <v>988.2</v>
      </c>
      <c r="E30" s="157">
        <f>E16</f>
        <v>0</v>
      </c>
      <c r="F30" s="87">
        <f t="shared" si="2"/>
        <v>0</v>
      </c>
      <c r="G30" s="158"/>
    </row>
    <row r="31" spans="1:7">
      <c r="A31" s="153"/>
      <c r="B31" s="154" t="s">
        <v>65</v>
      </c>
      <c r="C31" s="134" t="s">
        <v>42</v>
      </c>
      <c r="D31" s="110">
        <f>4855.95*0.85</f>
        <v>4127.56</v>
      </c>
      <c r="E31" s="157">
        <f>E30</f>
        <v>0</v>
      </c>
      <c r="F31" s="87">
        <f t="shared" si="2"/>
        <v>0</v>
      </c>
      <c r="G31" s="158"/>
    </row>
    <row r="32" spans="1:7">
      <c r="A32" s="153"/>
      <c r="B32" s="154" t="s">
        <v>66</v>
      </c>
      <c r="C32" s="134" t="s">
        <v>42</v>
      </c>
      <c r="D32" s="110">
        <v>3484</v>
      </c>
      <c r="E32" s="157">
        <v>0</v>
      </c>
      <c r="F32" s="87">
        <f t="shared" si="2"/>
        <v>0</v>
      </c>
      <c r="G32" s="158"/>
    </row>
    <row r="33" spans="1:7">
      <c r="A33" s="153"/>
      <c r="B33" s="154" t="s">
        <v>67</v>
      </c>
      <c r="C33" s="134" t="s">
        <v>42</v>
      </c>
      <c r="D33" s="110">
        <v>988.2</v>
      </c>
      <c r="E33" s="157">
        <v>0</v>
      </c>
      <c r="F33" s="87">
        <f t="shared" si="2"/>
        <v>0</v>
      </c>
      <c r="G33" s="158"/>
    </row>
    <row r="34" spans="1:7">
      <c r="A34" s="153"/>
      <c r="B34" s="154" t="s">
        <v>68</v>
      </c>
      <c r="C34" s="134" t="s">
        <v>42</v>
      </c>
      <c r="D34" s="110">
        <v>340.25</v>
      </c>
      <c r="E34" s="157">
        <v>0</v>
      </c>
      <c r="F34" s="87">
        <f t="shared" si="2"/>
        <v>0</v>
      </c>
      <c r="G34" s="158"/>
    </row>
    <row r="35" spans="1:7">
      <c r="A35" s="153"/>
      <c r="B35" s="154" t="s">
        <v>69</v>
      </c>
      <c r="C35" s="134" t="s">
        <v>70</v>
      </c>
      <c r="D35" s="110">
        <v>4165.7</v>
      </c>
      <c r="E35" s="157">
        <v>0</v>
      </c>
      <c r="F35" s="87">
        <f t="shared" si="2"/>
        <v>0</v>
      </c>
      <c r="G35" s="158"/>
    </row>
    <row r="36" spans="1:7">
      <c r="A36" s="153"/>
      <c r="B36" s="154" t="s">
        <v>71</v>
      </c>
      <c r="C36" s="134" t="s">
        <v>42</v>
      </c>
      <c r="D36" s="110">
        <v>342.43</v>
      </c>
      <c r="E36" s="157">
        <f>E34</f>
        <v>0</v>
      </c>
      <c r="F36" s="87">
        <f t="shared" si="2"/>
        <v>0</v>
      </c>
      <c r="G36" s="158"/>
    </row>
    <row r="37" spans="1:7">
      <c r="A37" s="153"/>
      <c r="B37" s="154" t="s">
        <v>72</v>
      </c>
      <c r="C37" s="134" t="s">
        <v>42</v>
      </c>
      <c r="D37" s="110">
        <v>20.6</v>
      </c>
      <c r="E37" s="157">
        <v>0</v>
      </c>
      <c r="F37" s="87">
        <f t="shared" si="2"/>
        <v>0</v>
      </c>
      <c r="G37" s="158"/>
    </row>
    <row r="38" spans="1:7">
      <c r="A38" s="153"/>
      <c r="B38" s="154" t="s">
        <v>73</v>
      </c>
      <c r="C38" s="134" t="s">
        <v>52</v>
      </c>
      <c r="D38" s="110">
        <v>22</v>
      </c>
      <c r="E38" s="157">
        <v>0</v>
      </c>
      <c r="F38" s="87">
        <f t="shared" si="2"/>
        <v>0</v>
      </c>
      <c r="G38" s="158"/>
    </row>
    <row r="39" spans="1:7">
      <c r="A39" s="153"/>
      <c r="B39" s="154" t="s">
        <v>74</v>
      </c>
      <c r="C39" s="134" t="s">
        <v>42</v>
      </c>
      <c r="D39" s="110">
        <v>12.84</v>
      </c>
      <c r="E39" s="157">
        <f>E22</f>
        <v>0</v>
      </c>
      <c r="F39" s="87">
        <f t="shared" si="2"/>
        <v>0</v>
      </c>
      <c r="G39" s="158"/>
    </row>
    <row r="40" spans="1:7">
      <c r="A40" s="153"/>
      <c r="B40" s="154" t="s">
        <v>75</v>
      </c>
      <c r="C40" s="134" t="s">
        <v>42</v>
      </c>
      <c r="D40" s="110">
        <v>1.95</v>
      </c>
      <c r="E40" s="157">
        <f>E39</f>
        <v>0</v>
      </c>
      <c r="F40" s="87">
        <f t="shared" si="2"/>
        <v>0</v>
      </c>
      <c r="G40" s="158"/>
    </row>
    <row r="41" spans="1:7">
      <c r="A41" s="153"/>
      <c r="B41" s="154" t="s">
        <v>49</v>
      </c>
      <c r="C41" s="134" t="s">
        <v>50</v>
      </c>
      <c r="D41" s="110">
        <v>14.79</v>
      </c>
      <c r="E41" s="157">
        <f>E26</f>
        <v>0</v>
      </c>
      <c r="F41" s="87">
        <f t="shared" si="2"/>
        <v>0</v>
      </c>
      <c r="G41" s="158"/>
    </row>
    <row r="42" s="139" customFormat="1" spans="1:7">
      <c r="A42" s="124" t="s">
        <v>76</v>
      </c>
      <c r="B42" s="103" t="s">
        <v>77</v>
      </c>
      <c r="C42" s="124" t="s">
        <v>63</v>
      </c>
      <c r="D42" s="105">
        <v>1</v>
      </c>
      <c r="E42" s="159"/>
      <c r="F42" s="160">
        <f>SUM(F43:F51)</f>
        <v>0</v>
      </c>
      <c r="G42" s="161"/>
    </row>
    <row r="43" spans="1:7">
      <c r="A43" s="153"/>
      <c r="B43" s="154" t="s">
        <v>64</v>
      </c>
      <c r="C43" s="134" t="s">
        <v>42</v>
      </c>
      <c r="D43" s="110">
        <v>1309.05</v>
      </c>
      <c r="E43" s="157">
        <f>E29</f>
        <v>0</v>
      </c>
      <c r="F43" s="87">
        <f t="shared" ref="F43:F51" si="3">D43*E43</f>
        <v>0</v>
      </c>
      <c r="G43" s="158"/>
    </row>
    <row r="44" spans="1:7">
      <c r="A44" s="153"/>
      <c r="B44" s="154" t="s">
        <v>43</v>
      </c>
      <c r="C44" s="134" t="s">
        <v>42</v>
      </c>
      <c r="D44" s="110">
        <v>1520.69</v>
      </c>
      <c r="E44" s="157">
        <f>E30</f>
        <v>0</v>
      </c>
      <c r="F44" s="87">
        <f t="shared" si="3"/>
        <v>0</v>
      </c>
      <c r="G44" s="158"/>
    </row>
    <row r="45" spans="1:7">
      <c r="A45" s="153"/>
      <c r="B45" s="154" t="s">
        <v>65</v>
      </c>
      <c r="C45" s="134" t="s">
        <v>42</v>
      </c>
      <c r="D45" s="110">
        <f>6889.072*0.85</f>
        <v>5855.71</v>
      </c>
      <c r="E45" s="157">
        <f>E31</f>
        <v>0</v>
      </c>
      <c r="F45" s="87">
        <f t="shared" si="3"/>
        <v>0</v>
      </c>
      <c r="G45" s="158"/>
    </row>
    <row r="46" spans="1:7">
      <c r="A46" s="153"/>
      <c r="B46" s="154" t="s">
        <v>44</v>
      </c>
      <c r="C46" s="134" t="s">
        <v>42</v>
      </c>
      <c r="D46" s="110">
        <v>138</v>
      </c>
      <c r="E46" s="157">
        <f>E9</f>
        <v>0</v>
      </c>
      <c r="F46" s="87">
        <f t="shared" si="3"/>
        <v>0</v>
      </c>
      <c r="G46" s="158"/>
    </row>
    <row r="47" spans="1:7">
      <c r="A47" s="153"/>
      <c r="B47" s="154" t="s">
        <v>66</v>
      </c>
      <c r="C47" s="134" t="s">
        <v>42</v>
      </c>
      <c r="D47" s="110">
        <v>5451</v>
      </c>
      <c r="E47" s="157">
        <f>E32</f>
        <v>0</v>
      </c>
      <c r="F47" s="87">
        <f t="shared" si="3"/>
        <v>0</v>
      </c>
      <c r="G47" s="158"/>
    </row>
    <row r="48" spans="1:7">
      <c r="A48" s="153"/>
      <c r="B48" s="154" t="s">
        <v>67</v>
      </c>
      <c r="C48" s="134" t="s">
        <v>42</v>
      </c>
      <c r="D48" s="110">
        <v>1520.69</v>
      </c>
      <c r="E48" s="157">
        <f>E33</f>
        <v>0</v>
      </c>
      <c r="F48" s="87">
        <f t="shared" si="3"/>
        <v>0</v>
      </c>
      <c r="G48" s="158"/>
    </row>
    <row r="49" spans="1:7">
      <c r="A49" s="153"/>
      <c r="B49" s="154" t="s">
        <v>68</v>
      </c>
      <c r="C49" s="134" t="s">
        <v>42</v>
      </c>
      <c r="D49" s="110">
        <v>521.71</v>
      </c>
      <c r="E49" s="157">
        <f>E34</f>
        <v>0</v>
      </c>
      <c r="F49" s="87">
        <f t="shared" si="3"/>
        <v>0</v>
      </c>
      <c r="G49" s="158"/>
    </row>
    <row r="50" spans="1:7">
      <c r="A50" s="153"/>
      <c r="B50" s="154" t="s">
        <v>69</v>
      </c>
      <c r="C50" s="134" t="s">
        <v>70</v>
      </c>
      <c r="D50" s="110">
        <v>6235.9</v>
      </c>
      <c r="E50" s="157">
        <f>E35</f>
        <v>0</v>
      </c>
      <c r="F50" s="87">
        <f t="shared" si="3"/>
        <v>0</v>
      </c>
      <c r="G50" s="158"/>
    </row>
    <row r="51" spans="1:7">
      <c r="A51" s="153"/>
      <c r="B51" s="154" t="s">
        <v>71</v>
      </c>
      <c r="C51" s="134" t="s">
        <v>42</v>
      </c>
      <c r="D51" s="110">
        <v>526.22</v>
      </c>
      <c r="E51" s="157">
        <f>E36</f>
        <v>0</v>
      </c>
      <c r="F51" s="87">
        <f t="shared" si="3"/>
        <v>0</v>
      </c>
      <c r="G51" s="158"/>
    </row>
    <row r="52" s="139" customFormat="1" spans="1:7">
      <c r="A52" s="124" t="s">
        <v>78</v>
      </c>
      <c r="B52" s="103" t="s">
        <v>79</v>
      </c>
      <c r="C52" s="124" t="s">
        <v>52</v>
      </c>
      <c r="D52" s="105">
        <v>70</v>
      </c>
      <c r="E52" s="159"/>
      <c r="F52" s="160">
        <f>SUM(F53:F56)</f>
        <v>0</v>
      </c>
      <c r="G52" s="161"/>
    </row>
    <row r="53" spans="1:7">
      <c r="A53" s="153"/>
      <c r="B53" s="154" t="s">
        <v>80</v>
      </c>
      <c r="C53" s="134" t="s">
        <v>81</v>
      </c>
      <c r="D53" s="110">
        <v>26.25</v>
      </c>
      <c r="E53" s="157">
        <f>E44</f>
        <v>0</v>
      </c>
      <c r="F53" s="87">
        <f t="shared" ref="F53:F56" si="4">D53*E53</f>
        <v>0</v>
      </c>
      <c r="G53" s="158"/>
    </row>
    <row r="54" spans="1:7">
      <c r="A54" s="153"/>
      <c r="B54" s="162" t="s">
        <v>82</v>
      </c>
      <c r="C54" s="134" t="s">
        <v>81</v>
      </c>
      <c r="D54" s="110">
        <v>25.34</v>
      </c>
      <c r="E54" s="157">
        <f>E46</f>
        <v>0</v>
      </c>
      <c r="F54" s="87">
        <f t="shared" si="4"/>
        <v>0</v>
      </c>
      <c r="G54" s="158"/>
    </row>
    <row r="55" spans="1:7">
      <c r="A55" s="153"/>
      <c r="B55" s="162" t="s">
        <v>83</v>
      </c>
      <c r="C55" s="134" t="s">
        <v>81</v>
      </c>
      <c r="D55" s="110">
        <v>0.69</v>
      </c>
      <c r="E55" s="157">
        <f>E40</f>
        <v>0</v>
      </c>
      <c r="F55" s="87">
        <f t="shared" si="4"/>
        <v>0</v>
      </c>
      <c r="G55" s="158"/>
    </row>
    <row r="56" spans="1:7">
      <c r="A56" s="153"/>
      <c r="B56" s="154" t="s">
        <v>49</v>
      </c>
      <c r="C56" s="134" t="s">
        <v>70</v>
      </c>
      <c r="D56" s="110">
        <v>0.69</v>
      </c>
      <c r="E56" s="157">
        <f>E41</f>
        <v>0</v>
      </c>
      <c r="F56" s="87">
        <f t="shared" si="4"/>
        <v>0</v>
      </c>
      <c r="G56" s="158"/>
    </row>
    <row r="57" s="139" customFormat="1" ht="25" customHeight="1" spans="1:7">
      <c r="A57" s="124">
        <v>4</v>
      </c>
      <c r="B57" s="103" t="s">
        <v>84</v>
      </c>
      <c r="C57" s="124" t="s">
        <v>85</v>
      </c>
      <c r="D57" s="105"/>
      <c r="E57" s="159"/>
      <c r="F57" s="163">
        <v>0</v>
      </c>
      <c r="G57" s="161"/>
    </row>
  </sheetData>
  <mergeCells count="3">
    <mergeCell ref="A1:G1"/>
    <mergeCell ref="A2:G2"/>
    <mergeCell ref="A3:G3"/>
  </mergeCells>
  <pageMargins left="0.708333333333333" right="0.314583333333333" top="0.751388888888889" bottom="0.751388888888889" header="0.298611111111111" footer="0.298611111111111"/>
  <pageSetup paperSize="9" scale="73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I13" sqref="I13"/>
    </sheetView>
  </sheetViews>
  <sheetFormatPr defaultColWidth="9" defaultRowHeight="14.4"/>
  <cols>
    <col min="2" max="2" width="23.2222222222222" customWidth="1"/>
    <col min="5" max="5" width="12.4444444444444" customWidth="1"/>
    <col min="6" max="6" width="9.66666666666667"/>
    <col min="7" max="7" width="10.6666666666667"/>
    <col min="8" max="8" width="9.44444444444444"/>
  </cols>
  <sheetData>
    <row r="1" ht="31" customHeight="1" spans="1:9">
      <c r="A1" s="119" t="s">
        <v>32</v>
      </c>
      <c r="B1" s="119"/>
      <c r="C1" s="119"/>
      <c r="D1" s="119"/>
      <c r="E1" s="119"/>
      <c r="F1" s="119"/>
      <c r="G1" s="119"/>
      <c r="H1" s="119"/>
      <c r="I1" s="119"/>
    </row>
    <row r="2" s="69" customFormat="1" ht="20" customHeight="1" spans="1:9">
      <c r="A2" s="100" t="s">
        <v>14</v>
      </c>
      <c r="B2" s="100"/>
      <c r="C2" s="100"/>
      <c r="D2" s="100"/>
      <c r="E2" s="100"/>
      <c r="F2" s="100"/>
      <c r="G2" s="100"/>
      <c r="H2" s="100"/>
      <c r="I2" s="100"/>
    </row>
    <row r="3" s="69" customFormat="1" ht="20" customHeight="1" spans="1:9">
      <c r="A3" s="101" t="s">
        <v>15</v>
      </c>
      <c r="B3" s="101"/>
      <c r="C3" s="101"/>
      <c r="D3" s="101"/>
      <c r="E3" s="101"/>
      <c r="F3" s="101"/>
      <c r="G3" s="101"/>
      <c r="H3" s="101"/>
      <c r="I3" s="101"/>
    </row>
    <row r="4" s="69" customFormat="1" ht="20" customHeight="1" spans="1:9">
      <c r="A4" s="120" t="s">
        <v>86</v>
      </c>
      <c r="B4" s="121" t="s">
        <v>87</v>
      </c>
      <c r="C4" s="121" t="s">
        <v>34</v>
      </c>
      <c r="D4" s="122" t="s">
        <v>35</v>
      </c>
      <c r="E4" s="121" t="s">
        <v>36</v>
      </c>
      <c r="F4" s="121"/>
      <c r="G4" s="121" t="s">
        <v>37</v>
      </c>
      <c r="H4" s="121"/>
      <c r="I4" s="123" t="s">
        <v>38</v>
      </c>
    </row>
    <row r="5" s="69" customFormat="1" ht="20" customHeight="1" spans="1:9">
      <c r="A5" s="120"/>
      <c r="B5" s="121"/>
      <c r="C5" s="121"/>
      <c r="D5" s="122"/>
      <c r="E5" s="123" t="s">
        <v>88</v>
      </c>
      <c r="F5" s="123" t="s">
        <v>89</v>
      </c>
      <c r="G5" s="123" t="s">
        <v>88</v>
      </c>
      <c r="H5" s="123" t="s">
        <v>89</v>
      </c>
      <c r="I5" s="123"/>
    </row>
    <row r="6" s="70" customFormat="1" ht="30" customHeight="1" spans="1:9">
      <c r="A6" s="124"/>
      <c r="B6" s="125" t="s">
        <v>90</v>
      </c>
      <c r="C6" s="124"/>
      <c r="D6" s="127"/>
      <c r="E6" s="127"/>
      <c r="F6" s="127"/>
      <c r="G6" s="129">
        <f>G7</f>
        <v>0</v>
      </c>
      <c r="H6" s="129">
        <f>H7</f>
        <v>0</v>
      </c>
      <c r="I6" s="136"/>
    </row>
    <row r="7" s="70" customFormat="1" ht="30" customHeight="1" spans="1:9">
      <c r="A7" s="124">
        <v>1</v>
      </c>
      <c r="B7" s="125" t="s">
        <v>91</v>
      </c>
      <c r="C7" s="124"/>
      <c r="D7" s="127"/>
      <c r="E7" s="127"/>
      <c r="F7" s="127"/>
      <c r="G7" s="129">
        <f>SUM(G8:G10)</f>
        <v>0</v>
      </c>
      <c r="H7" s="129">
        <f>SUM(H8:H10)</f>
        <v>0</v>
      </c>
      <c r="I7" s="136"/>
    </row>
    <row r="8" s="70" customFormat="1" ht="30" customHeight="1" spans="1:9">
      <c r="A8" s="134"/>
      <c r="B8" s="135" t="s">
        <v>92</v>
      </c>
      <c r="C8" s="102" t="s">
        <v>59</v>
      </c>
      <c r="D8" s="126">
        <v>0.1</v>
      </c>
      <c r="E8" s="126">
        <v>0</v>
      </c>
      <c r="F8" s="126">
        <v>0</v>
      </c>
      <c r="G8" s="126">
        <f>D8*E8</f>
        <v>0</v>
      </c>
      <c r="H8" s="126">
        <f>D8*F8</f>
        <v>0</v>
      </c>
      <c r="I8" s="136"/>
    </row>
    <row r="9" s="69" customFormat="1" ht="30" customHeight="1" spans="1:9">
      <c r="A9" s="134"/>
      <c r="B9" s="130" t="s">
        <v>93</v>
      </c>
      <c r="C9" s="102" t="s">
        <v>59</v>
      </c>
      <c r="D9" s="126">
        <v>0.2</v>
      </c>
      <c r="E9" s="126">
        <v>0</v>
      </c>
      <c r="F9" s="126">
        <v>0</v>
      </c>
      <c r="G9" s="126">
        <f>D9*E9</f>
        <v>0</v>
      </c>
      <c r="H9" s="126">
        <f>D9*F9</f>
        <v>0</v>
      </c>
      <c r="I9" s="137"/>
    </row>
    <row r="10" s="70" customFormat="1" ht="30" customHeight="1" spans="1:9">
      <c r="A10" s="134"/>
      <c r="B10" s="130" t="s">
        <v>94</v>
      </c>
      <c r="C10" s="102" t="s">
        <v>95</v>
      </c>
      <c r="D10" s="126">
        <v>1</v>
      </c>
      <c r="E10" s="126">
        <v>0</v>
      </c>
      <c r="F10" s="126">
        <v>0</v>
      </c>
      <c r="G10" s="126">
        <f>D10*E10</f>
        <v>0</v>
      </c>
      <c r="H10" s="126">
        <f>D10*F10</f>
        <v>0</v>
      </c>
      <c r="I10" s="136"/>
    </row>
  </sheetData>
  <mergeCells count="10">
    <mergeCell ref="A1:I1"/>
    <mergeCell ref="A2:I2"/>
    <mergeCell ref="A3:I3"/>
    <mergeCell ref="E4:F4"/>
    <mergeCell ref="G4:H4"/>
    <mergeCell ref="A4:A5"/>
    <mergeCell ref="B4:B5"/>
    <mergeCell ref="C4:C5"/>
    <mergeCell ref="D4:D5"/>
    <mergeCell ref="I4:I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view="pageBreakPreview" zoomScaleNormal="100" workbookViewId="0">
      <selection activeCell="G18" sqref="G18"/>
    </sheetView>
  </sheetViews>
  <sheetFormatPr defaultColWidth="9" defaultRowHeight="14.4"/>
  <cols>
    <col min="1" max="1" width="6.11111111111111" style="115" customWidth="1"/>
    <col min="2" max="2" width="34.1296296296296" style="116" customWidth="1"/>
    <col min="3" max="3" width="5.22222222222222" customWidth="1"/>
    <col min="4" max="4" width="10.4444444444444" style="117" customWidth="1"/>
    <col min="5" max="5" width="10.2222222222222" style="118" customWidth="1"/>
    <col min="6" max="6" width="9.33333333333333" style="118" customWidth="1"/>
    <col min="7" max="7" width="15.1296296296296" style="118" customWidth="1"/>
    <col min="8" max="8" width="14.25" style="118" customWidth="1"/>
    <col min="9" max="9" width="6.87962962962963" customWidth="1"/>
  </cols>
  <sheetData>
    <row r="1" ht="31" customHeight="1" spans="1:9">
      <c r="A1" s="119" t="s">
        <v>32</v>
      </c>
      <c r="B1" s="119"/>
      <c r="C1" s="119"/>
      <c r="D1" s="119"/>
      <c r="E1" s="119"/>
      <c r="F1" s="119"/>
      <c r="G1" s="119"/>
      <c r="H1" s="119"/>
      <c r="I1" s="119"/>
    </row>
    <row r="2" s="69" customFormat="1" ht="20" customHeight="1" spans="1:9">
      <c r="A2" s="100" t="s">
        <v>14</v>
      </c>
      <c r="B2" s="100"/>
      <c r="C2" s="100"/>
      <c r="D2" s="100"/>
      <c r="E2" s="100"/>
      <c r="F2" s="100"/>
      <c r="G2" s="100"/>
      <c r="H2" s="100"/>
      <c r="I2" s="100"/>
    </row>
    <row r="3" s="69" customFormat="1" ht="20" customHeight="1" spans="1:9">
      <c r="A3" s="101" t="s">
        <v>15</v>
      </c>
      <c r="B3" s="101"/>
      <c r="C3" s="101"/>
      <c r="D3" s="101"/>
      <c r="E3" s="101"/>
      <c r="F3" s="101"/>
      <c r="G3" s="101"/>
      <c r="H3" s="101"/>
      <c r="I3" s="101"/>
    </row>
    <row r="4" s="69" customFormat="1" ht="20" customHeight="1" spans="1:9">
      <c r="A4" s="120" t="s">
        <v>86</v>
      </c>
      <c r="B4" s="121" t="s">
        <v>87</v>
      </c>
      <c r="C4" s="121" t="s">
        <v>34</v>
      </c>
      <c r="D4" s="122" t="s">
        <v>35</v>
      </c>
      <c r="E4" s="121" t="s">
        <v>36</v>
      </c>
      <c r="F4" s="121"/>
      <c r="G4" s="121" t="s">
        <v>37</v>
      </c>
      <c r="H4" s="121"/>
      <c r="I4" s="123" t="s">
        <v>38</v>
      </c>
    </row>
    <row r="5" s="69" customFormat="1" ht="20" customHeight="1" spans="1:9">
      <c r="A5" s="120"/>
      <c r="B5" s="121"/>
      <c r="C5" s="121"/>
      <c r="D5" s="122"/>
      <c r="E5" s="123" t="s">
        <v>88</v>
      </c>
      <c r="F5" s="123" t="s">
        <v>89</v>
      </c>
      <c r="G5" s="123" t="s">
        <v>88</v>
      </c>
      <c r="H5" s="123" t="s">
        <v>89</v>
      </c>
      <c r="I5" s="123"/>
    </row>
    <row r="6" s="113" customFormat="1" ht="20" customHeight="1" spans="1:9">
      <c r="A6" s="124"/>
      <c r="B6" s="125" t="s">
        <v>96</v>
      </c>
      <c r="C6" s="124"/>
      <c r="D6" s="126"/>
      <c r="E6" s="127"/>
      <c r="F6" s="127"/>
      <c r="G6" s="128">
        <f>G7</f>
        <v>0</v>
      </c>
      <c r="H6" s="128">
        <f>H7</f>
        <v>0</v>
      </c>
      <c r="I6" s="131"/>
    </row>
    <row r="7" s="113" customFormat="1" ht="20" customHeight="1" spans="1:9">
      <c r="A7" s="124">
        <v>1</v>
      </c>
      <c r="B7" s="125" t="s">
        <v>60</v>
      </c>
      <c r="C7" s="124"/>
      <c r="D7" s="126"/>
      <c r="E7" s="127"/>
      <c r="F7" s="127"/>
      <c r="G7" s="128">
        <f>G8+G11</f>
        <v>0</v>
      </c>
      <c r="H7" s="128">
        <f>H8+H11</f>
        <v>0</v>
      </c>
      <c r="I7" s="131"/>
    </row>
    <row r="8" s="114" customFormat="1" ht="20" customHeight="1" spans="1:9">
      <c r="A8" s="124" t="s">
        <v>61</v>
      </c>
      <c r="B8" s="125" t="s">
        <v>79</v>
      </c>
      <c r="C8" s="124" t="s">
        <v>52</v>
      </c>
      <c r="D8" s="129">
        <v>70</v>
      </c>
      <c r="E8" s="127"/>
      <c r="F8" s="126"/>
      <c r="G8" s="128">
        <f>SUM(G9:G10)</f>
        <v>0</v>
      </c>
      <c r="H8" s="128">
        <f>SUM(H9:H10)</f>
        <v>0</v>
      </c>
      <c r="I8" s="132"/>
    </row>
    <row r="9" s="96" customFormat="1" ht="20" customHeight="1" spans="1:9">
      <c r="A9" s="124"/>
      <c r="B9" s="130" t="s">
        <v>97</v>
      </c>
      <c r="C9" s="102" t="s">
        <v>52</v>
      </c>
      <c r="D9" s="126">
        <v>70</v>
      </c>
      <c r="E9" s="126">
        <v>0</v>
      </c>
      <c r="F9" s="126">
        <v>0</v>
      </c>
      <c r="G9" s="126">
        <f t="shared" ref="G9:G19" si="0">D9*E9</f>
        <v>0</v>
      </c>
      <c r="H9" s="126">
        <f t="shared" ref="H9:H19" si="1">D9*F9</f>
        <v>0</v>
      </c>
      <c r="I9" s="133"/>
    </row>
    <row r="10" s="96" customFormat="1" ht="20" customHeight="1" spans="1:9">
      <c r="A10" s="124"/>
      <c r="B10" s="130" t="s">
        <v>98</v>
      </c>
      <c r="C10" s="102" t="s">
        <v>99</v>
      </c>
      <c r="D10" s="126">
        <v>1</v>
      </c>
      <c r="E10" s="126">
        <v>0</v>
      </c>
      <c r="F10" s="126">
        <v>0</v>
      </c>
      <c r="G10" s="126">
        <f t="shared" si="0"/>
        <v>0</v>
      </c>
      <c r="H10" s="126">
        <f t="shared" si="1"/>
        <v>0</v>
      </c>
      <c r="I10" s="133"/>
    </row>
    <row r="11" s="96" customFormat="1" ht="20" customHeight="1" spans="1:9">
      <c r="A11" s="124" t="s">
        <v>76</v>
      </c>
      <c r="B11" s="125" t="s">
        <v>100</v>
      </c>
      <c r="C11" s="124"/>
      <c r="D11" s="129"/>
      <c r="E11" s="127"/>
      <c r="F11" s="126"/>
      <c r="G11" s="128">
        <f>SUM(G12:G19)</f>
        <v>0</v>
      </c>
      <c r="H11" s="128">
        <f>SUM(H12:H19)</f>
        <v>0</v>
      </c>
      <c r="I11" s="133"/>
    </row>
    <row r="12" s="114" customFormat="1" ht="20" customHeight="1" spans="1:9">
      <c r="A12" s="124"/>
      <c r="B12" s="130" t="s">
        <v>101</v>
      </c>
      <c r="C12" s="102" t="s">
        <v>95</v>
      </c>
      <c r="D12" s="126">
        <v>1</v>
      </c>
      <c r="E12" s="126">
        <v>0</v>
      </c>
      <c r="F12" s="126">
        <v>0</v>
      </c>
      <c r="G12" s="126">
        <f t="shared" si="0"/>
        <v>0</v>
      </c>
      <c r="H12" s="126">
        <f t="shared" si="1"/>
        <v>0</v>
      </c>
      <c r="I12" s="132"/>
    </row>
    <row r="13" s="96" customFormat="1" ht="20" customHeight="1" spans="1:9">
      <c r="A13" s="124"/>
      <c r="B13" s="130" t="s">
        <v>102</v>
      </c>
      <c r="C13" s="102" t="s">
        <v>52</v>
      </c>
      <c r="D13" s="126">
        <v>70</v>
      </c>
      <c r="E13" s="126">
        <v>0</v>
      </c>
      <c r="F13" s="126">
        <v>0</v>
      </c>
      <c r="G13" s="126">
        <f t="shared" si="0"/>
        <v>0</v>
      </c>
      <c r="H13" s="126">
        <f t="shared" si="1"/>
        <v>0</v>
      </c>
      <c r="I13" s="133"/>
    </row>
    <row r="14" s="96" customFormat="1" ht="20" customHeight="1" spans="1:9">
      <c r="A14" s="124"/>
      <c r="B14" s="130" t="s">
        <v>103</v>
      </c>
      <c r="C14" s="102" t="s">
        <v>104</v>
      </c>
      <c r="D14" s="126">
        <v>1</v>
      </c>
      <c r="E14" s="126">
        <v>0</v>
      </c>
      <c r="F14" s="126">
        <v>0</v>
      </c>
      <c r="G14" s="126">
        <f t="shared" si="0"/>
        <v>0</v>
      </c>
      <c r="H14" s="126">
        <f t="shared" si="1"/>
        <v>0</v>
      </c>
      <c r="I14" s="133"/>
    </row>
    <row r="15" s="96" customFormat="1" ht="20" customHeight="1" spans="1:9">
      <c r="A15" s="124"/>
      <c r="B15" s="130" t="s">
        <v>105</v>
      </c>
      <c r="C15" s="102" t="s">
        <v>104</v>
      </c>
      <c r="D15" s="126">
        <v>1</v>
      </c>
      <c r="E15" s="126">
        <v>0</v>
      </c>
      <c r="F15" s="126">
        <v>0</v>
      </c>
      <c r="G15" s="126">
        <f t="shared" si="0"/>
        <v>0</v>
      </c>
      <c r="H15" s="126">
        <f t="shared" si="1"/>
        <v>0</v>
      </c>
      <c r="I15" s="133"/>
    </row>
    <row r="16" s="113" customFormat="1" ht="20" customHeight="1" spans="1:9">
      <c r="A16" s="124"/>
      <c r="B16" s="130" t="s">
        <v>106</v>
      </c>
      <c r="C16" s="102" t="s">
        <v>107</v>
      </c>
      <c r="D16" s="126">
        <v>70</v>
      </c>
      <c r="E16" s="126">
        <v>0</v>
      </c>
      <c r="F16" s="126">
        <v>0</v>
      </c>
      <c r="G16" s="126">
        <f t="shared" si="0"/>
        <v>0</v>
      </c>
      <c r="H16" s="126">
        <f t="shared" si="1"/>
        <v>0</v>
      </c>
      <c r="I16" s="131"/>
    </row>
    <row r="17" s="114" customFormat="1" ht="20" customHeight="1" spans="1:9">
      <c r="A17" s="124"/>
      <c r="B17" s="130" t="s">
        <v>108</v>
      </c>
      <c r="C17" s="102" t="s">
        <v>107</v>
      </c>
      <c r="D17" s="126">
        <v>70</v>
      </c>
      <c r="E17" s="126">
        <v>0</v>
      </c>
      <c r="F17" s="126">
        <v>0</v>
      </c>
      <c r="G17" s="126">
        <f t="shared" si="0"/>
        <v>0</v>
      </c>
      <c r="H17" s="126">
        <f t="shared" si="1"/>
        <v>0</v>
      </c>
      <c r="I17" s="132"/>
    </row>
    <row r="18" s="114" customFormat="1" ht="20" customHeight="1" spans="1:9">
      <c r="A18" s="124"/>
      <c r="B18" s="130" t="s">
        <v>109</v>
      </c>
      <c r="C18" s="102" t="s">
        <v>110</v>
      </c>
      <c r="D18" s="126">
        <v>1</v>
      </c>
      <c r="E18" s="126">
        <v>0</v>
      </c>
      <c r="F18" s="126">
        <v>0</v>
      </c>
      <c r="G18" s="126">
        <f t="shared" si="0"/>
        <v>0</v>
      </c>
      <c r="H18" s="126">
        <f t="shared" si="1"/>
        <v>0</v>
      </c>
      <c r="I18" s="132"/>
    </row>
    <row r="19" s="114" customFormat="1" ht="20" customHeight="1" spans="1:9">
      <c r="A19" s="124"/>
      <c r="B19" s="130" t="s">
        <v>111</v>
      </c>
      <c r="C19" s="102" t="s">
        <v>85</v>
      </c>
      <c r="D19" s="126">
        <v>1</v>
      </c>
      <c r="E19" s="126">
        <v>0</v>
      </c>
      <c r="F19" s="126">
        <v>0</v>
      </c>
      <c r="G19" s="126">
        <f t="shared" si="0"/>
        <v>0</v>
      </c>
      <c r="H19" s="126">
        <f t="shared" si="1"/>
        <v>0</v>
      </c>
      <c r="I19" s="132"/>
    </row>
  </sheetData>
  <mergeCells count="10">
    <mergeCell ref="A1:I1"/>
    <mergeCell ref="A2:I2"/>
    <mergeCell ref="A3:I3"/>
    <mergeCell ref="E4:F4"/>
    <mergeCell ref="G4:H4"/>
    <mergeCell ref="A4:A5"/>
    <mergeCell ref="B4:B5"/>
    <mergeCell ref="C4:C5"/>
    <mergeCell ref="D4:D5"/>
    <mergeCell ref="I4:I5"/>
  </mergeCells>
  <pageMargins left="0.700694444444445" right="0.275" top="0.590277777777778" bottom="0.751388888888889" header="0.298611111111111" footer="0.298611111111111"/>
  <pageSetup paperSize="9" scale="85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view="pageBreakPreview" zoomScaleNormal="100" workbookViewId="0">
      <selection activeCell="F11" sqref="F11"/>
    </sheetView>
  </sheetViews>
  <sheetFormatPr defaultColWidth="9" defaultRowHeight="14.4" outlineLevelCol="6"/>
  <cols>
    <col min="2" max="2" width="28" customWidth="1"/>
    <col min="3" max="3" width="12.25" customWidth="1"/>
    <col min="4" max="4" width="10.8888888888889" customWidth="1"/>
    <col min="5" max="5" width="14.1111111111111" customWidth="1"/>
    <col min="6" max="6" width="14.75" style="97" customWidth="1"/>
    <col min="7" max="7" width="22.25" customWidth="1"/>
  </cols>
  <sheetData>
    <row r="1" ht="41" customHeight="1" spans="1:7">
      <c r="A1" s="98" t="s">
        <v>112</v>
      </c>
      <c r="B1" s="98"/>
      <c r="C1" s="98"/>
      <c r="D1" s="98"/>
      <c r="E1" s="98"/>
      <c r="F1" s="99"/>
      <c r="G1" s="98"/>
    </row>
    <row r="2" s="69" customFormat="1" ht="24.95" customHeight="1" spans="1:7">
      <c r="A2" s="100" t="s">
        <v>14</v>
      </c>
      <c r="B2" s="100"/>
      <c r="C2" s="100"/>
      <c r="D2" s="100"/>
      <c r="E2" s="100"/>
      <c r="F2" s="100"/>
      <c r="G2" s="100"/>
    </row>
    <row r="3" s="69" customFormat="1" ht="24.95" customHeight="1" spans="1:7">
      <c r="A3" s="101" t="s">
        <v>15</v>
      </c>
      <c r="B3" s="101"/>
      <c r="C3" s="101"/>
      <c r="D3" s="101"/>
      <c r="E3" s="101"/>
      <c r="F3" s="101"/>
      <c r="G3" s="101"/>
    </row>
    <row r="4" s="69" customFormat="1" ht="24.95" customHeight="1" spans="1:7">
      <c r="A4" s="73" t="s">
        <v>86</v>
      </c>
      <c r="B4" s="74" t="s">
        <v>113</v>
      </c>
      <c r="C4" s="74" t="s">
        <v>34</v>
      </c>
      <c r="D4" s="74" t="s">
        <v>35</v>
      </c>
      <c r="E4" s="75" t="s">
        <v>114</v>
      </c>
      <c r="F4" s="76" t="s">
        <v>37</v>
      </c>
      <c r="G4" s="77" t="s">
        <v>38</v>
      </c>
    </row>
    <row r="5" s="93" customFormat="1" ht="24.95" customHeight="1" spans="1:7">
      <c r="A5" s="102"/>
      <c r="B5" s="103" t="s">
        <v>115</v>
      </c>
      <c r="C5" s="102"/>
      <c r="D5" s="104"/>
      <c r="E5" s="104"/>
      <c r="F5" s="105">
        <f>F6+F9</f>
        <v>0</v>
      </c>
      <c r="G5" s="106"/>
    </row>
    <row r="6" s="94" customFormat="1" ht="24.95" customHeight="1" spans="1:7">
      <c r="A6" s="107" t="s">
        <v>19</v>
      </c>
      <c r="B6" s="108" t="s">
        <v>116</v>
      </c>
      <c r="C6" s="102"/>
      <c r="D6" s="104"/>
      <c r="E6" s="104"/>
      <c r="F6" s="105">
        <f>SUM(F7:F8)</f>
        <v>0</v>
      </c>
      <c r="G6" s="109"/>
    </row>
    <row r="7" s="95" customFormat="1" ht="24.95" customHeight="1" spans="1:7">
      <c r="A7" s="102"/>
      <c r="B7" s="88" t="s">
        <v>117</v>
      </c>
      <c r="C7" s="102" t="s">
        <v>50</v>
      </c>
      <c r="D7" s="104">
        <v>50</v>
      </c>
      <c r="E7" s="110">
        <v>0</v>
      </c>
      <c r="F7" s="110">
        <f>D7*E7</f>
        <v>0</v>
      </c>
      <c r="G7" s="74"/>
    </row>
    <row r="8" s="96" customFormat="1" ht="20" customHeight="1" spans="1:7">
      <c r="A8" s="102"/>
      <c r="B8" s="88" t="s">
        <v>118</v>
      </c>
      <c r="C8" s="102" t="s">
        <v>50</v>
      </c>
      <c r="D8" s="104">
        <v>50</v>
      </c>
      <c r="E8" s="110">
        <v>0</v>
      </c>
      <c r="F8" s="110">
        <f>D8*E8</f>
        <v>0</v>
      </c>
      <c r="G8" s="90"/>
    </row>
    <row r="9" s="96" customFormat="1" ht="20" customHeight="1" spans="1:7">
      <c r="A9" s="107" t="s">
        <v>21</v>
      </c>
      <c r="B9" s="108" t="s">
        <v>119</v>
      </c>
      <c r="C9" s="102" t="s">
        <v>120</v>
      </c>
      <c r="D9" s="104">
        <v>0.5</v>
      </c>
      <c r="E9" s="110">
        <v>0</v>
      </c>
      <c r="F9" s="105">
        <f>D9*E9/100</f>
        <v>0</v>
      </c>
      <c r="G9" s="90"/>
    </row>
    <row r="10" spans="1:7">
      <c r="A10" s="111"/>
      <c r="B10" s="111"/>
      <c r="C10" s="111"/>
      <c r="D10" s="111"/>
      <c r="E10" s="111"/>
      <c r="F10" s="112"/>
      <c r="G10" s="111"/>
    </row>
    <row r="11" spans="1:7">
      <c r="A11" s="111"/>
      <c r="B11" s="111"/>
      <c r="C11" s="111"/>
      <c r="D11" s="111"/>
      <c r="E11" s="111"/>
      <c r="F11" s="112"/>
      <c r="G11" s="111"/>
    </row>
  </sheetData>
  <mergeCells count="3">
    <mergeCell ref="A1:G1"/>
    <mergeCell ref="A2:G2"/>
    <mergeCell ref="A3:G3"/>
  </mergeCells>
  <pageMargins left="0.699305555555556" right="0.699305555555556" top="0.75" bottom="0.75" header="0.3" footer="0.3"/>
  <pageSetup paperSize="9" scale="6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view="pageBreakPreview" zoomScaleNormal="100" workbookViewId="0">
      <selection activeCell="F8" sqref="F8"/>
    </sheetView>
  </sheetViews>
  <sheetFormatPr defaultColWidth="9" defaultRowHeight="14.4" outlineLevelCol="6"/>
  <cols>
    <col min="2" max="2" width="21.25" customWidth="1"/>
    <col min="5" max="5" width="22.4444444444444" customWidth="1"/>
    <col min="6" max="6" width="17.6296296296296" customWidth="1"/>
    <col min="8" max="8" width="11.7777777777778"/>
  </cols>
  <sheetData>
    <row r="1" ht="39" customHeight="1" spans="1:7">
      <c r="A1" s="71" t="s">
        <v>121</v>
      </c>
      <c r="B1" s="71"/>
      <c r="C1" s="71"/>
      <c r="D1" s="71"/>
      <c r="E1" s="71"/>
      <c r="F1" s="71"/>
      <c r="G1" s="71"/>
    </row>
    <row r="2" s="69" customFormat="1" ht="27" customHeight="1" spans="1:7">
      <c r="A2" s="72" t="s">
        <v>14</v>
      </c>
      <c r="B2" s="72"/>
      <c r="C2" s="72"/>
      <c r="D2" s="72"/>
      <c r="E2" s="72"/>
      <c r="F2" s="72"/>
      <c r="G2" s="72"/>
    </row>
    <row r="3" s="69" customFormat="1" ht="27" customHeight="1" spans="1:7">
      <c r="A3" s="72" t="s">
        <v>15</v>
      </c>
      <c r="B3" s="72"/>
      <c r="C3" s="72"/>
      <c r="D3" s="72"/>
      <c r="E3" s="72"/>
      <c r="F3" s="72"/>
      <c r="G3" s="72"/>
    </row>
    <row r="4" s="69" customFormat="1" ht="30" customHeight="1" spans="1:7">
      <c r="A4" s="73" t="s">
        <v>86</v>
      </c>
      <c r="B4" s="74" t="s">
        <v>113</v>
      </c>
      <c r="C4" s="74" t="s">
        <v>34</v>
      </c>
      <c r="D4" s="74" t="s">
        <v>35</v>
      </c>
      <c r="E4" s="75" t="s">
        <v>114</v>
      </c>
      <c r="F4" s="76" t="s">
        <v>37</v>
      </c>
      <c r="G4" s="77" t="s">
        <v>38</v>
      </c>
    </row>
    <row r="5" s="69" customFormat="1" ht="30" customHeight="1" spans="1:7">
      <c r="A5" s="83" t="s">
        <v>19</v>
      </c>
      <c r="B5" s="79" t="s">
        <v>122</v>
      </c>
      <c r="C5" s="78"/>
      <c r="D5" s="78"/>
      <c r="E5" s="78"/>
      <c r="F5" s="75">
        <f>F6+F7+F8</f>
        <v>0</v>
      </c>
      <c r="G5" s="75"/>
    </row>
    <row r="6" s="69" customFormat="1" ht="30" customHeight="1" spans="1:7">
      <c r="A6" s="83" t="s">
        <v>123</v>
      </c>
      <c r="B6" s="88" t="s">
        <v>124</v>
      </c>
      <c r="C6" s="83" t="s">
        <v>120</v>
      </c>
      <c r="D6" s="84">
        <v>0.45</v>
      </c>
      <c r="E6" s="85">
        <v>0</v>
      </c>
      <c r="F6" s="86">
        <f>E6*D6/100</f>
        <v>0</v>
      </c>
      <c r="G6" s="75"/>
    </row>
    <row r="7" s="69" customFormat="1" ht="30" customHeight="1" spans="1:7">
      <c r="A7" s="83" t="s">
        <v>125</v>
      </c>
      <c r="B7" s="88" t="s">
        <v>126</v>
      </c>
      <c r="C7" s="89" t="s">
        <v>120</v>
      </c>
      <c r="D7" s="84">
        <v>0.5</v>
      </c>
      <c r="E7" s="85">
        <v>0</v>
      </c>
      <c r="F7" s="90">
        <f>E7*D7/100</f>
        <v>0</v>
      </c>
      <c r="G7" s="75"/>
    </row>
    <row r="8" s="69" customFormat="1" ht="30" customHeight="1" spans="1:7">
      <c r="A8" s="83" t="s">
        <v>127</v>
      </c>
      <c r="B8" s="91" t="s">
        <v>128</v>
      </c>
      <c r="C8" s="89" t="s">
        <v>120</v>
      </c>
      <c r="D8" s="84">
        <v>0.3</v>
      </c>
      <c r="E8" s="85">
        <v>0</v>
      </c>
      <c r="F8" s="90">
        <f>E8*D8/100</f>
        <v>0</v>
      </c>
      <c r="G8" s="92"/>
    </row>
    <row r="9" s="69" customFormat="1" ht="12"/>
    <row r="10" s="69" customFormat="1" ht="12"/>
  </sheetData>
  <mergeCells count="3">
    <mergeCell ref="A1:G1"/>
    <mergeCell ref="A2:G2"/>
    <mergeCell ref="A3:G3"/>
  </mergeCells>
  <pageMargins left="0.699305555555556" right="0.699305555555556" top="0.75" bottom="0.75" header="0.3" footer="0.3"/>
  <pageSetup paperSize="9" scale="9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view="pageBreakPreview" zoomScaleNormal="100" workbookViewId="0">
      <selection activeCell="I11" sqref="I11"/>
    </sheetView>
  </sheetViews>
  <sheetFormatPr defaultColWidth="9" defaultRowHeight="14.4" outlineLevelCol="6"/>
  <cols>
    <col min="2" max="2" width="21.25" customWidth="1"/>
    <col min="5" max="5" width="22.4444444444444" customWidth="1"/>
    <col min="6" max="6" width="17.6296296296296" customWidth="1"/>
    <col min="8" max="8" width="11.7777777777778"/>
  </cols>
  <sheetData>
    <row r="1" ht="39" customHeight="1" spans="1:7">
      <c r="A1" s="71" t="s">
        <v>30</v>
      </c>
      <c r="B1" s="71"/>
      <c r="C1" s="71"/>
      <c r="D1" s="71"/>
      <c r="E1" s="71"/>
      <c r="F1" s="71"/>
      <c r="G1" s="71"/>
    </row>
    <row r="2" s="69" customFormat="1" ht="27" customHeight="1" spans="1:7">
      <c r="A2" s="72" t="s">
        <v>14</v>
      </c>
      <c r="B2" s="72"/>
      <c r="C2" s="72"/>
      <c r="D2" s="72"/>
      <c r="E2" s="72"/>
      <c r="F2" s="72"/>
      <c r="G2" s="72"/>
    </row>
    <row r="3" s="69" customFormat="1" ht="27" customHeight="1" spans="1:7">
      <c r="A3" s="72" t="s">
        <v>15</v>
      </c>
      <c r="B3" s="72"/>
      <c r="C3" s="72"/>
      <c r="D3" s="72"/>
      <c r="E3" s="72"/>
      <c r="F3" s="72"/>
      <c r="G3" s="72"/>
    </row>
    <row r="4" s="69" customFormat="1" ht="30" customHeight="1" spans="1:7">
      <c r="A4" s="73" t="s">
        <v>86</v>
      </c>
      <c r="B4" s="74" t="s">
        <v>113</v>
      </c>
      <c r="C4" s="74" t="s">
        <v>34</v>
      </c>
      <c r="D4" s="74" t="s">
        <v>35</v>
      </c>
      <c r="E4" s="75" t="s">
        <v>114</v>
      </c>
      <c r="F4" s="76" t="s">
        <v>37</v>
      </c>
      <c r="G4" s="77" t="s">
        <v>38</v>
      </c>
    </row>
    <row r="5" s="70" customFormat="1" ht="30" customHeight="1" spans="1:7">
      <c r="A5" s="78" t="s">
        <v>19</v>
      </c>
      <c r="B5" s="79" t="s">
        <v>30</v>
      </c>
      <c r="C5" s="80"/>
      <c r="D5" s="81"/>
      <c r="E5" s="81"/>
      <c r="F5" s="81">
        <f>F6</f>
        <v>10000</v>
      </c>
      <c r="G5" s="81"/>
    </row>
    <row r="6" s="69" customFormat="1" ht="30" customHeight="1" spans="1:7">
      <c r="A6" s="82"/>
      <c r="B6" s="82"/>
      <c r="C6" s="83" t="s">
        <v>120</v>
      </c>
      <c r="D6" s="84">
        <v>5</v>
      </c>
      <c r="E6" s="85"/>
      <c r="F6" s="86">
        <v>10000</v>
      </c>
      <c r="G6" s="87"/>
    </row>
    <row r="7" s="69" customFormat="1" ht="12"/>
    <row r="8" s="69" customFormat="1" ht="12"/>
    <row r="9" s="69" customFormat="1" ht="12"/>
    <row r="10" s="69" customFormat="1" ht="12"/>
  </sheetData>
  <mergeCells count="3">
    <mergeCell ref="A1:G1"/>
    <mergeCell ref="A2:G2"/>
    <mergeCell ref="A3:G3"/>
  </mergeCells>
  <pageMargins left="0.699305555555556" right="0.699305555555556" top="0.75" bottom="0.75" header="0.3" footer="0.3"/>
  <pageSetup paperSize="9" scale="9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D37" sqref="D37"/>
    </sheetView>
  </sheetViews>
  <sheetFormatPr defaultColWidth="8.88888888888889" defaultRowHeight="14.4"/>
  <cols>
    <col min="1" max="1" width="8.88888888888889" customWidth="1"/>
    <col min="2" max="2" width="17.8888888888889" customWidth="1"/>
    <col min="4" max="4" width="9.44444444444444"/>
    <col min="5" max="5" width="16.8888888888889" customWidth="1"/>
    <col min="6" max="6" width="13.1111111111111"/>
    <col min="9" max="9" width="16.8888888888889" customWidth="1"/>
    <col min="12" max="12" width="16.4444444444444" customWidth="1"/>
    <col min="13" max="13" width="15.6666666666667" customWidth="1"/>
  </cols>
  <sheetData>
    <row r="1" ht="20" customHeight="1" spans="1:13">
      <c r="A1" s="63" t="s">
        <v>129</v>
      </c>
      <c r="B1" s="63"/>
      <c r="C1" s="63"/>
      <c r="D1" s="63"/>
      <c r="E1" s="63"/>
      <c r="F1" s="63"/>
      <c r="H1" s="63" t="s">
        <v>129</v>
      </c>
      <c r="I1" s="63"/>
      <c r="J1" s="63"/>
      <c r="K1" s="63"/>
      <c r="L1" s="63"/>
      <c r="M1" s="63"/>
    </row>
    <row r="2" ht="20" customHeight="1" spans="1:13">
      <c r="A2" s="64" t="s">
        <v>130</v>
      </c>
      <c r="B2" s="64"/>
      <c r="C2" s="64"/>
      <c r="D2" s="64"/>
      <c r="E2" s="64"/>
      <c r="F2" s="64"/>
      <c r="H2" s="64" t="s">
        <v>131</v>
      </c>
      <c r="I2" s="64"/>
      <c r="J2" s="64"/>
      <c r="K2" s="64"/>
      <c r="L2" s="64"/>
      <c r="M2" s="64"/>
    </row>
    <row r="3" ht="20" customHeight="1" spans="1:13">
      <c r="A3" s="65" t="s">
        <v>132</v>
      </c>
      <c r="B3" s="65"/>
      <c r="C3" s="66"/>
      <c r="D3" s="67"/>
      <c r="E3" s="68" t="s">
        <v>133</v>
      </c>
      <c r="F3" s="68"/>
      <c r="H3" s="65" t="s">
        <v>132</v>
      </c>
      <c r="I3" s="65"/>
      <c r="J3" s="66"/>
      <c r="K3" s="67"/>
      <c r="L3" s="68" t="s">
        <v>133</v>
      </c>
      <c r="M3" s="68"/>
    </row>
    <row r="4" ht="20" customHeight="1" spans="1:13">
      <c r="A4" s="26" t="s">
        <v>134</v>
      </c>
      <c r="B4" s="26"/>
      <c r="C4" s="26"/>
      <c r="D4" s="26"/>
      <c r="E4" s="26"/>
      <c r="F4" s="26"/>
      <c r="H4" s="26" t="s">
        <v>134</v>
      </c>
      <c r="I4" s="26"/>
      <c r="J4" s="26"/>
      <c r="K4" s="26"/>
      <c r="L4" s="26"/>
      <c r="M4" s="26"/>
    </row>
    <row r="5" ht="20" customHeight="1" spans="1:13">
      <c r="A5" s="28" t="s">
        <v>135</v>
      </c>
      <c r="B5" s="28" t="s">
        <v>136</v>
      </c>
      <c r="C5" s="28" t="s">
        <v>34</v>
      </c>
      <c r="D5" s="28" t="s">
        <v>35</v>
      </c>
      <c r="E5" s="28" t="s">
        <v>114</v>
      </c>
      <c r="F5" s="28" t="s">
        <v>137</v>
      </c>
      <c r="H5" s="28" t="s">
        <v>135</v>
      </c>
      <c r="I5" s="28" t="s">
        <v>136</v>
      </c>
      <c r="J5" s="28" t="s">
        <v>34</v>
      </c>
      <c r="K5" s="28" t="s">
        <v>35</v>
      </c>
      <c r="L5" s="28" t="s">
        <v>114</v>
      </c>
      <c r="M5" s="28" t="s">
        <v>137</v>
      </c>
    </row>
    <row r="6" ht="20" customHeight="1" spans="1:13">
      <c r="A6" s="28" t="s">
        <v>19</v>
      </c>
      <c r="B6" s="26" t="s">
        <v>138</v>
      </c>
      <c r="C6" s="29"/>
      <c r="D6" s="30"/>
      <c r="E6" s="30"/>
      <c r="F6" s="28" t="e">
        <f>F7+F24</f>
        <v>#REF!</v>
      </c>
      <c r="H6" s="28" t="s">
        <v>19</v>
      </c>
      <c r="I6" s="26" t="s">
        <v>138</v>
      </c>
      <c r="J6" s="29"/>
      <c r="K6" s="30"/>
      <c r="L6" s="30"/>
      <c r="M6" s="28" t="e">
        <f>M7+M24</f>
        <v>#REF!</v>
      </c>
    </row>
    <row r="7" ht="20" customHeight="1" spans="1:13">
      <c r="A7" s="28" t="s">
        <v>123</v>
      </c>
      <c r="B7" s="26" t="s">
        <v>139</v>
      </c>
      <c r="C7" s="29"/>
      <c r="D7" s="30"/>
      <c r="E7" s="30"/>
      <c r="F7" s="28" t="e">
        <f>F8+F13+F17+F21</f>
        <v>#REF!</v>
      </c>
      <c r="H7" s="28" t="s">
        <v>123</v>
      </c>
      <c r="I7" s="26" t="s">
        <v>139</v>
      </c>
      <c r="J7" s="29"/>
      <c r="K7" s="30"/>
      <c r="L7" s="30"/>
      <c r="M7" s="28" t="e">
        <f>M8+M13+M17+M21</f>
        <v>#REF!</v>
      </c>
    </row>
    <row r="8" ht="20" customHeight="1" spans="1:13">
      <c r="A8" s="28">
        <v>1</v>
      </c>
      <c r="B8" s="26" t="s">
        <v>140</v>
      </c>
      <c r="C8" s="28" t="s">
        <v>141</v>
      </c>
      <c r="D8" s="30"/>
      <c r="E8" s="30"/>
      <c r="F8" s="28">
        <f>SUM(F9:F12)</f>
        <v>2423.67</v>
      </c>
      <c r="H8" s="28">
        <v>1</v>
      </c>
      <c r="I8" s="26" t="s">
        <v>140</v>
      </c>
      <c r="J8" s="28" t="s">
        <v>141</v>
      </c>
      <c r="K8" s="30"/>
      <c r="L8" s="30"/>
      <c r="M8" s="28">
        <f>SUM(M9:M12)</f>
        <v>2423.67</v>
      </c>
    </row>
    <row r="9" ht="20" customHeight="1" spans="1:13">
      <c r="A9" s="30"/>
      <c r="B9" s="26" t="s">
        <v>142</v>
      </c>
      <c r="C9" s="28" t="s">
        <v>143</v>
      </c>
      <c r="D9" s="34">
        <v>11.4</v>
      </c>
      <c r="E9" s="28">
        <v>8.86</v>
      </c>
      <c r="F9" s="31">
        <f t="shared" ref="F9:F12" si="0">D9*E9</f>
        <v>101</v>
      </c>
      <c r="H9" s="30"/>
      <c r="I9" s="26" t="s">
        <v>142</v>
      </c>
      <c r="J9" s="28" t="s">
        <v>143</v>
      </c>
      <c r="K9" s="34">
        <v>11.4</v>
      </c>
      <c r="L9" s="28">
        <v>8.86</v>
      </c>
      <c r="M9" s="31">
        <f t="shared" ref="M9:M12" si="1">K9*L9</f>
        <v>101</v>
      </c>
    </row>
    <row r="10" ht="20" customHeight="1" spans="1:13">
      <c r="A10" s="30"/>
      <c r="B10" s="26" t="s">
        <v>144</v>
      </c>
      <c r="C10" s="28" t="s">
        <v>143</v>
      </c>
      <c r="D10" s="34">
        <v>19</v>
      </c>
      <c r="E10" s="28">
        <v>8.25</v>
      </c>
      <c r="F10" s="31">
        <f t="shared" si="0"/>
        <v>156.75</v>
      </c>
      <c r="H10" s="30"/>
      <c r="I10" s="26" t="s">
        <v>144</v>
      </c>
      <c r="J10" s="28" t="s">
        <v>143</v>
      </c>
      <c r="K10" s="34">
        <v>19</v>
      </c>
      <c r="L10" s="28">
        <v>8.25</v>
      </c>
      <c r="M10" s="31">
        <f t="shared" si="1"/>
        <v>156.75</v>
      </c>
    </row>
    <row r="11" ht="20" customHeight="1" spans="1:13">
      <c r="A11" s="30"/>
      <c r="B11" s="26" t="s">
        <v>145</v>
      </c>
      <c r="C11" s="28" t="s">
        <v>143</v>
      </c>
      <c r="D11" s="34">
        <v>198.1</v>
      </c>
      <c r="E11" s="28">
        <v>7.01</v>
      </c>
      <c r="F11" s="31">
        <f t="shared" si="0"/>
        <v>1388.68</v>
      </c>
      <c r="H11" s="30"/>
      <c r="I11" s="26" t="s">
        <v>145</v>
      </c>
      <c r="J11" s="28" t="s">
        <v>143</v>
      </c>
      <c r="K11" s="34">
        <v>198.1</v>
      </c>
      <c r="L11" s="28">
        <v>7.01</v>
      </c>
      <c r="M11" s="31">
        <f t="shared" si="1"/>
        <v>1388.68</v>
      </c>
    </row>
    <row r="12" ht="20" customHeight="1" spans="1:13">
      <c r="A12" s="30"/>
      <c r="B12" s="26" t="s">
        <v>146</v>
      </c>
      <c r="C12" s="28" t="s">
        <v>143</v>
      </c>
      <c r="D12" s="34">
        <v>152.4</v>
      </c>
      <c r="E12" s="28">
        <v>5.1</v>
      </c>
      <c r="F12" s="31">
        <f t="shared" si="0"/>
        <v>777.24</v>
      </c>
      <c r="H12" s="30"/>
      <c r="I12" s="26" t="s">
        <v>146</v>
      </c>
      <c r="J12" s="28" t="s">
        <v>143</v>
      </c>
      <c r="K12" s="34">
        <v>152.4</v>
      </c>
      <c r="L12" s="28">
        <v>5.1</v>
      </c>
      <c r="M12" s="31">
        <f t="shared" si="1"/>
        <v>777.24</v>
      </c>
    </row>
    <row r="13" ht="20" customHeight="1" spans="1:13">
      <c r="A13" s="28">
        <v>2</v>
      </c>
      <c r="B13" s="26" t="s">
        <v>147</v>
      </c>
      <c r="C13" s="28" t="s">
        <v>141</v>
      </c>
      <c r="D13" s="30"/>
      <c r="E13" s="30"/>
      <c r="F13" s="28" t="e">
        <f>SUM(F14:F16)</f>
        <v>#REF!</v>
      </c>
      <c r="H13" s="28">
        <v>2</v>
      </c>
      <c r="I13" s="26" t="s">
        <v>147</v>
      </c>
      <c r="J13" s="28" t="s">
        <v>141</v>
      </c>
      <c r="K13" s="30"/>
      <c r="L13" s="30"/>
      <c r="M13" s="28" t="e">
        <f>SUM(M14:M16)</f>
        <v>#REF!</v>
      </c>
    </row>
    <row r="14" ht="20" customHeight="1" spans="1:13">
      <c r="A14" s="30"/>
      <c r="B14" s="26" t="s">
        <v>148</v>
      </c>
      <c r="C14" s="28" t="s">
        <v>149</v>
      </c>
      <c r="D14" s="28">
        <v>125</v>
      </c>
      <c r="E14" s="28" t="e">
        <f>#REF!</f>
        <v>#REF!</v>
      </c>
      <c r="F14" s="31" t="e">
        <f t="shared" ref="F14:F16" si="2">D14*E14</f>
        <v>#REF!</v>
      </c>
      <c r="H14" s="30"/>
      <c r="I14" s="26" t="s">
        <v>148</v>
      </c>
      <c r="J14" s="28" t="s">
        <v>149</v>
      </c>
      <c r="K14" s="28">
        <v>125</v>
      </c>
      <c r="L14" s="28" t="e">
        <f t="shared" ref="L14:L19" si="3">E14</f>
        <v>#REF!</v>
      </c>
      <c r="M14" s="31" t="e">
        <f t="shared" ref="M14:M16" si="4">K14*L14</f>
        <v>#REF!</v>
      </c>
    </row>
    <row r="15" ht="20" customHeight="1" spans="1:13">
      <c r="A15" s="30"/>
      <c r="B15" s="26" t="s">
        <v>150</v>
      </c>
      <c r="C15" s="28" t="s">
        <v>149</v>
      </c>
      <c r="D15" s="28">
        <v>105</v>
      </c>
      <c r="E15" s="28" t="e">
        <f>#REF!</f>
        <v>#REF!</v>
      </c>
      <c r="F15" s="31" t="e">
        <f t="shared" si="2"/>
        <v>#REF!</v>
      </c>
      <c r="H15" s="30"/>
      <c r="I15" s="26" t="s">
        <v>151</v>
      </c>
      <c r="J15" s="28" t="s">
        <v>149</v>
      </c>
      <c r="K15" s="28">
        <v>105</v>
      </c>
      <c r="L15" s="28" t="e">
        <f>#REF!</f>
        <v>#REF!</v>
      </c>
      <c r="M15" s="31" t="e">
        <f t="shared" si="4"/>
        <v>#REF!</v>
      </c>
    </row>
    <row r="16" ht="20" customHeight="1" spans="1:13">
      <c r="A16" s="30"/>
      <c r="B16" s="26" t="s">
        <v>152</v>
      </c>
      <c r="C16" s="28" t="s">
        <v>120</v>
      </c>
      <c r="D16" s="32">
        <v>0.02</v>
      </c>
      <c r="E16" s="30" t="e">
        <f>F15+F14</f>
        <v>#REF!</v>
      </c>
      <c r="F16" s="31" t="e">
        <f t="shared" si="2"/>
        <v>#REF!</v>
      </c>
      <c r="H16" s="30"/>
      <c r="I16" s="26" t="s">
        <v>152</v>
      </c>
      <c r="J16" s="28" t="s">
        <v>120</v>
      </c>
      <c r="K16" s="32">
        <v>0.02</v>
      </c>
      <c r="L16" s="30" t="e">
        <f>M15+M14</f>
        <v>#REF!</v>
      </c>
      <c r="M16" s="31" t="e">
        <f t="shared" si="4"/>
        <v>#REF!</v>
      </c>
    </row>
    <row r="17" ht="20" customHeight="1" spans="1:13">
      <c r="A17" s="28">
        <v>3</v>
      </c>
      <c r="B17" s="26" t="s">
        <v>153</v>
      </c>
      <c r="C17" s="30"/>
      <c r="D17" s="30"/>
      <c r="E17" s="30"/>
      <c r="F17" s="28" t="e">
        <f>SUM(F18:F20)</f>
        <v>#REF!</v>
      </c>
      <c r="H17" s="28">
        <v>3</v>
      </c>
      <c r="I17" s="26" t="s">
        <v>153</v>
      </c>
      <c r="J17" s="30"/>
      <c r="K17" s="30"/>
      <c r="L17" s="30"/>
      <c r="M17" s="28" t="e">
        <f>SUM(M18:M20)</f>
        <v>#REF!</v>
      </c>
    </row>
    <row r="18" ht="20" customHeight="1" spans="1:13">
      <c r="A18" s="30"/>
      <c r="B18" s="26" t="s">
        <v>154</v>
      </c>
      <c r="C18" s="28" t="s">
        <v>155</v>
      </c>
      <c r="D18" s="28">
        <v>21.42</v>
      </c>
      <c r="E18" s="28" t="e">
        <f>#REF!</f>
        <v>#REF!</v>
      </c>
      <c r="F18" s="31" t="e">
        <f t="shared" ref="F18:F20" si="5">D18*E18</f>
        <v>#REF!</v>
      </c>
      <c r="H18" s="30"/>
      <c r="I18" s="26" t="s">
        <v>154</v>
      </c>
      <c r="J18" s="28" t="s">
        <v>155</v>
      </c>
      <c r="K18" s="28">
        <v>21.42</v>
      </c>
      <c r="L18" s="28" t="e">
        <f t="shared" si="3"/>
        <v>#REF!</v>
      </c>
      <c r="M18" s="31" t="e">
        <f t="shared" ref="M18:M20" si="6">K18*L18</f>
        <v>#REF!</v>
      </c>
    </row>
    <row r="19" ht="20" customHeight="1" spans="1:13">
      <c r="A19" s="29"/>
      <c r="B19" s="26" t="s">
        <v>156</v>
      </c>
      <c r="C19" s="28" t="s">
        <v>155</v>
      </c>
      <c r="D19" s="28">
        <v>27.85</v>
      </c>
      <c r="E19" s="28" t="e">
        <f>#REF!</f>
        <v>#REF!</v>
      </c>
      <c r="F19" s="31" t="e">
        <f t="shared" si="5"/>
        <v>#REF!</v>
      </c>
      <c r="H19" s="29"/>
      <c r="I19" s="26" t="s">
        <v>156</v>
      </c>
      <c r="J19" s="28" t="s">
        <v>155</v>
      </c>
      <c r="K19" s="28">
        <v>27.85</v>
      </c>
      <c r="L19" s="28" t="e">
        <f t="shared" si="3"/>
        <v>#REF!</v>
      </c>
      <c r="M19" s="31" t="e">
        <f t="shared" si="6"/>
        <v>#REF!</v>
      </c>
    </row>
    <row r="20" ht="20" customHeight="1" spans="1:13">
      <c r="A20" s="30"/>
      <c r="B20" s="26" t="s">
        <v>157</v>
      </c>
      <c r="C20" s="28" t="s">
        <v>120</v>
      </c>
      <c r="D20" s="32">
        <v>0.1</v>
      </c>
      <c r="E20" s="28" t="e">
        <f>F18+F19</f>
        <v>#REF!</v>
      </c>
      <c r="F20" s="31" t="e">
        <f t="shared" si="5"/>
        <v>#REF!</v>
      </c>
      <c r="H20" s="30"/>
      <c r="I20" s="26" t="s">
        <v>157</v>
      </c>
      <c r="J20" s="28" t="s">
        <v>120</v>
      </c>
      <c r="K20" s="32">
        <v>0.1</v>
      </c>
      <c r="L20" s="28" t="e">
        <f>M18+M19</f>
        <v>#REF!</v>
      </c>
      <c r="M20" s="31" t="e">
        <f t="shared" si="6"/>
        <v>#REF!</v>
      </c>
    </row>
    <row r="21" ht="20" customHeight="1" spans="1:13">
      <c r="A21" s="28">
        <v>4</v>
      </c>
      <c r="B21" s="26" t="s">
        <v>122</v>
      </c>
      <c r="C21" s="30"/>
      <c r="D21" s="30"/>
      <c r="E21" s="30"/>
      <c r="F21" s="31" t="e">
        <f>F22+F23</f>
        <v>#REF!</v>
      </c>
      <c r="H21" s="28">
        <v>4</v>
      </c>
      <c r="I21" s="26" t="s">
        <v>122</v>
      </c>
      <c r="J21" s="30"/>
      <c r="K21" s="30"/>
      <c r="L21" s="30"/>
      <c r="M21" s="31" t="e">
        <f>M22+M23</f>
        <v>#REF!</v>
      </c>
    </row>
    <row r="22" ht="20" customHeight="1" spans="1:13">
      <c r="A22" s="30"/>
      <c r="B22" s="26" t="s">
        <v>158</v>
      </c>
      <c r="C22" s="28" t="s">
        <v>149</v>
      </c>
      <c r="D22" s="28">
        <v>105</v>
      </c>
      <c r="E22" s="31" t="e">
        <f>#REF!/100</f>
        <v>#REF!</v>
      </c>
      <c r="F22" s="28" t="e">
        <f>D22*E22</f>
        <v>#REF!</v>
      </c>
      <c r="H22" s="30"/>
      <c r="I22" s="26" t="s">
        <v>158</v>
      </c>
      <c r="J22" s="28" t="s">
        <v>149</v>
      </c>
      <c r="K22" s="28">
        <v>105</v>
      </c>
      <c r="L22" s="31" t="e">
        <f>E22</f>
        <v>#REF!</v>
      </c>
      <c r="M22" s="28" t="e">
        <f>K22*L22</f>
        <v>#REF!</v>
      </c>
    </row>
    <row r="23" ht="20" customHeight="1" spans="1:13">
      <c r="A23" s="30"/>
      <c r="B23" s="26" t="s">
        <v>159</v>
      </c>
      <c r="C23" s="28" t="s">
        <v>149</v>
      </c>
      <c r="D23" s="28">
        <v>105</v>
      </c>
      <c r="E23" s="31" t="e">
        <f>#REF!/100+#REF!/100</f>
        <v>#REF!</v>
      </c>
      <c r="F23" s="31" t="e">
        <f>D23*E23</f>
        <v>#REF!</v>
      </c>
      <c r="H23" s="30"/>
      <c r="I23" s="26" t="s">
        <v>159</v>
      </c>
      <c r="J23" s="28" t="s">
        <v>149</v>
      </c>
      <c r="K23" s="28">
        <v>105</v>
      </c>
      <c r="L23" s="31" t="e">
        <f>E23</f>
        <v>#REF!</v>
      </c>
      <c r="M23" s="31" t="e">
        <f>K23*L23</f>
        <v>#REF!</v>
      </c>
    </row>
    <row r="24" ht="20" customHeight="1" spans="1:13">
      <c r="A24" s="28" t="s">
        <v>160</v>
      </c>
      <c r="B24" s="26" t="s">
        <v>161</v>
      </c>
      <c r="C24" s="30"/>
      <c r="D24" s="32">
        <v>0.065</v>
      </c>
      <c r="E24" s="28" t="s">
        <v>139</v>
      </c>
      <c r="F24" s="31" t="e">
        <f>D24*F7</f>
        <v>#REF!</v>
      </c>
      <c r="H24" s="28" t="s">
        <v>160</v>
      </c>
      <c r="I24" s="26" t="s">
        <v>161</v>
      </c>
      <c r="J24" s="30"/>
      <c r="K24" s="32">
        <v>0.065</v>
      </c>
      <c r="L24" s="28" t="s">
        <v>139</v>
      </c>
      <c r="M24" s="31" t="e">
        <f>K24*M7</f>
        <v>#REF!</v>
      </c>
    </row>
    <row r="25" ht="20" customHeight="1" spans="1:13">
      <c r="A25" s="28" t="s">
        <v>21</v>
      </c>
      <c r="B25" s="26" t="s">
        <v>162</v>
      </c>
      <c r="C25" s="30"/>
      <c r="D25" s="32">
        <v>0.06</v>
      </c>
      <c r="E25" s="28" t="s">
        <v>163</v>
      </c>
      <c r="F25" s="31" t="e">
        <f>D25*F6</f>
        <v>#REF!</v>
      </c>
      <c r="H25" s="28" t="s">
        <v>21</v>
      </c>
      <c r="I25" s="26" t="s">
        <v>162</v>
      </c>
      <c r="J25" s="30"/>
      <c r="K25" s="32">
        <v>0.06</v>
      </c>
      <c r="L25" s="28" t="s">
        <v>163</v>
      </c>
      <c r="M25" s="31" t="e">
        <f>K25*M6</f>
        <v>#REF!</v>
      </c>
    </row>
    <row r="26" ht="20" customHeight="1" spans="1:13">
      <c r="A26" s="28" t="s">
        <v>23</v>
      </c>
      <c r="B26" s="26" t="s">
        <v>164</v>
      </c>
      <c r="C26" s="30"/>
      <c r="D26" s="32">
        <v>0.07</v>
      </c>
      <c r="E26" s="28" t="s">
        <v>165</v>
      </c>
      <c r="F26" s="31" t="e">
        <f>(F25+F6)*D26</f>
        <v>#REF!</v>
      </c>
      <c r="H26" s="28" t="s">
        <v>23</v>
      </c>
      <c r="I26" s="26" t="s">
        <v>164</v>
      </c>
      <c r="J26" s="30"/>
      <c r="K26" s="32">
        <v>0.07</v>
      </c>
      <c r="L26" s="28" t="s">
        <v>165</v>
      </c>
      <c r="M26" s="31" t="e">
        <f>(M25+M6)*K26</f>
        <v>#REF!</v>
      </c>
    </row>
    <row r="27" ht="20" customHeight="1" spans="1:13">
      <c r="A27" s="28" t="s">
        <v>25</v>
      </c>
      <c r="B27" s="33" t="s">
        <v>166</v>
      </c>
      <c r="C27" s="30"/>
      <c r="D27" s="30"/>
      <c r="E27" s="30"/>
      <c r="F27" s="28" t="e">
        <f>F28</f>
        <v>#REF!</v>
      </c>
      <c r="H27" s="28" t="s">
        <v>25</v>
      </c>
      <c r="I27" s="33" t="s">
        <v>166</v>
      </c>
      <c r="J27" s="30"/>
      <c r="K27" s="30"/>
      <c r="L27" s="30"/>
      <c r="M27" s="28" t="e">
        <f>M28</f>
        <v>#REF!</v>
      </c>
    </row>
    <row r="28" ht="20" customHeight="1" spans="1:13">
      <c r="A28" s="30"/>
      <c r="B28" s="26" t="str">
        <f>B15</f>
        <v>C20砼</v>
      </c>
      <c r="C28" s="34" t="s">
        <v>167</v>
      </c>
      <c r="D28" s="28">
        <v>105</v>
      </c>
      <c r="E28" s="28" t="e">
        <f>#REF!</f>
        <v>#REF!</v>
      </c>
      <c r="F28" s="28" t="e">
        <f>D28*E28</f>
        <v>#REF!</v>
      </c>
      <c r="H28" s="30"/>
      <c r="I28" s="26" t="str">
        <f>I15</f>
        <v>C25砼</v>
      </c>
      <c r="J28" s="34" t="s">
        <v>167</v>
      </c>
      <c r="K28" s="28">
        <v>105</v>
      </c>
      <c r="L28" s="28" t="e">
        <f>#REF!</f>
        <v>#REF!</v>
      </c>
      <c r="M28" s="28" t="e">
        <f>K28*L28</f>
        <v>#REF!</v>
      </c>
    </row>
    <row r="29" ht="20" customHeight="1" spans="1:13">
      <c r="A29" s="28" t="s">
        <v>27</v>
      </c>
      <c r="B29" s="26" t="s">
        <v>168</v>
      </c>
      <c r="C29" s="30"/>
      <c r="D29" s="32">
        <v>0.09</v>
      </c>
      <c r="E29" s="28" t="s">
        <v>169</v>
      </c>
      <c r="F29" s="31" t="e">
        <f>(F27+F26+F25+F6)*D29</f>
        <v>#REF!</v>
      </c>
      <c r="H29" s="28" t="s">
        <v>27</v>
      </c>
      <c r="I29" s="26" t="s">
        <v>168</v>
      </c>
      <c r="J29" s="30"/>
      <c r="K29" s="32">
        <v>0.09</v>
      </c>
      <c r="L29" s="28" t="s">
        <v>169</v>
      </c>
      <c r="M29" s="31" t="e">
        <f>(M27+M26+M25+M6)*K29</f>
        <v>#REF!</v>
      </c>
    </row>
    <row r="30" ht="20" customHeight="1" spans="1:13">
      <c r="A30" s="30"/>
      <c r="B30" s="26" t="s">
        <v>31</v>
      </c>
      <c r="C30" s="30"/>
      <c r="D30" s="30"/>
      <c r="E30" s="30"/>
      <c r="F30" s="28" t="e">
        <f>F29+F27+F26+F25+F6</f>
        <v>#REF!</v>
      </c>
      <c r="H30" s="30"/>
      <c r="I30" s="26" t="s">
        <v>31</v>
      </c>
      <c r="J30" s="30"/>
      <c r="K30" s="30"/>
      <c r="L30" s="30"/>
      <c r="M30" s="28" t="e">
        <f>M29+M27+M26+M25+M6</f>
        <v>#REF!</v>
      </c>
    </row>
    <row r="31" ht="20" customHeight="1" spans="1:13">
      <c r="A31" s="30"/>
      <c r="B31" s="26" t="s">
        <v>170</v>
      </c>
      <c r="C31" s="28" t="s">
        <v>171</v>
      </c>
      <c r="D31" s="30"/>
      <c r="E31" s="30"/>
      <c r="F31" s="31" t="e">
        <f>F30/100</f>
        <v>#REF!</v>
      </c>
      <c r="H31" s="30"/>
      <c r="I31" s="26" t="s">
        <v>170</v>
      </c>
      <c r="J31" s="28" t="s">
        <v>171</v>
      </c>
      <c r="K31" s="30"/>
      <c r="L31" s="30"/>
      <c r="M31" s="31" t="e">
        <f>M30/100</f>
        <v>#REF!</v>
      </c>
    </row>
  </sheetData>
  <mergeCells count="10">
    <mergeCell ref="A1:F1"/>
    <mergeCell ref="H1:M1"/>
    <mergeCell ref="A2:F2"/>
    <mergeCell ref="H2:M2"/>
    <mergeCell ref="A3:B3"/>
    <mergeCell ref="E3:F3"/>
    <mergeCell ref="H3:I3"/>
    <mergeCell ref="L3:M3"/>
    <mergeCell ref="A4:F4"/>
    <mergeCell ref="H4:M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view="pageBreakPreview" zoomScaleNormal="100" topLeftCell="A16" workbookViewId="0">
      <selection activeCell="D37" sqref="D37"/>
    </sheetView>
  </sheetViews>
  <sheetFormatPr defaultColWidth="9" defaultRowHeight="14.4" outlineLevelCol="6"/>
  <cols>
    <col min="2" max="2" width="18.75" customWidth="1"/>
    <col min="3" max="3" width="11.3796296296296" customWidth="1"/>
    <col min="4" max="4" width="11.5" customWidth="1"/>
    <col min="5" max="5" width="12.8796296296296" customWidth="1"/>
    <col min="6" max="6" width="13.25" customWidth="1"/>
  </cols>
  <sheetData>
    <row r="1" ht="21.95" customHeight="1" spans="1:7">
      <c r="A1" s="48" t="s">
        <v>129</v>
      </c>
      <c r="B1" s="48"/>
      <c r="C1" s="48"/>
      <c r="D1" s="48"/>
      <c r="E1" s="48"/>
      <c r="F1" s="48"/>
      <c r="G1" s="49"/>
    </row>
    <row r="2" ht="21.95" customHeight="1" spans="1:7">
      <c r="A2" s="50" t="s">
        <v>172</v>
      </c>
      <c r="B2" s="50"/>
      <c r="C2" s="50"/>
      <c r="D2" s="50"/>
      <c r="E2" s="50"/>
      <c r="F2" s="50"/>
      <c r="G2" s="49"/>
    </row>
    <row r="3" ht="21.95" customHeight="1" spans="1:7">
      <c r="A3" s="51" t="s">
        <v>173</v>
      </c>
      <c r="B3" s="52" t="s">
        <v>174</v>
      </c>
      <c r="C3" s="52"/>
      <c r="D3" s="52"/>
      <c r="E3" s="53" t="s">
        <v>175</v>
      </c>
      <c r="F3" s="54"/>
      <c r="G3" s="49"/>
    </row>
    <row r="4" ht="21.95" customHeight="1" spans="1:7">
      <c r="A4" s="55" t="s">
        <v>176</v>
      </c>
      <c r="B4" s="56"/>
      <c r="C4" s="56"/>
      <c r="D4" s="56"/>
      <c r="E4" s="56"/>
      <c r="F4" s="57"/>
      <c r="G4" s="49"/>
    </row>
    <row r="5" ht="21.95" customHeight="1" spans="1:7">
      <c r="A5" s="58" t="s">
        <v>86</v>
      </c>
      <c r="B5" s="59" t="s">
        <v>177</v>
      </c>
      <c r="C5" s="59" t="s">
        <v>34</v>
      </c>
      <c r="D5" s="59" t="s">
        <v>35</v>
      </c>
      <c r="E5" s="59" t="s">
        <v>114</v>
      </c>
      <c r="F5" s="59" t="s">
        <v>137</v>
      </c>
      <c r="G5" s="49"/>
    </row>
    <row r="6" ht="21.95" customHeight="1" spans="1:7">
      <c r="A6" s="58" t="s">
        <v>178</v>
      </c>
      <c r="B6" s="59" t="s">
        <v>163</v>
      </c>
      <c r="C6" s="59"/>
      <c r="D6" s="60"/>
      <c r="E6" s="60"/>
      <c r="F6" s="60" t="e">
        <f>F7+F26</f>
        <v>#REF!</v>
      </c>
      <c r="G6" s="49"/>
    </row>
    <row r="7" ht="21.95" customHeight="1" spans="1:7">
      <c r="A7" s="58" t="s">
        <v>179</v>
      </c>
      <c r="B7" s="59" t="s">
        <v>138</v>
      </c>
      <c r="C7" s="59"/>
      <c r="D7" s="60"/>
      <c r="E7" s="60"/>
      <c r="F7" s="60" t="e">
        <f>F8+F13+F18+F23</f>
        <v>#REF!</v>
      </c>
      <c r="G7" s="49"/>
    </row>
    <row r="8" ht="21.95" customHeight="1" spans="1:7">
      <c r="A8" s="58" t="s">
        <v>180</v>
      </c>
      <c r="B8" s="59" t="s">
        <v>140</v>
      </c>
      <c r="C8" s="59"/>
      <c r="D8" s="60"/>
      <c r="E8" s="60"/>
      <c r="F8" s="60" t="e">
        <f>SUM(F9:F12)</f>
        <v>#REF!</v>
      </c>
      <c r="G8" s="49"/>
    </row>
    <row r="9" ht="21.95" customHeight="1" spans="1:7">
      <c r="A9" s="58"/>
      <c r="B9" s="59" t="s">
        <v>142</v>
      </c>
      <c r="C9" s="59" t="s">
        <v>143</v>
      </c>
      <c r="D9" s="60">
        <v>11.7</v>
      </c>
      <c r="E9" s="60" t="e">
        <f>#REF!</f>
        <v>#REF!</v>
      </c>
      <c r="F9" s="60" t="e">
        <f>E9*D9</f>
        <v>#REF!</v>
      </c>
      <c r="G9" s="49"/>
    </row>
    <row r="10" ht="21.95" customHeight="1" spans="1:7">
      <c r="A10" s="58"/>
      <c r="B10" s="59" t="s">
        <v>144</v>
      </c>
      <c r="C10" s="59" t="s">
        <v>143</v>
      </c>
      <c r="D10" s="60">
        <v>15.5</v>
      </c>
      <c r="E10" s="60" t="e">
        <f>#REF!</f>
        <v>#REF!</v>
      </c>
      <c r="F10" s="60" t="e">
        <f>E10*D10</f>
        <v>#REF!</v>
      </c>
      <c r="G10" s="49"/>
    </row>
    <row r="11" ht="21.95" customHeight="1" spans="1:7">
      <c r="A11" s="58"/>
      <c r="B11" s="59" t="s">
        <v>145</v>
      </c>
      <c r="C11" s="59" t="s">
        <v>143</v>
      </c>
      <c r="D11" s="60">
        <v>209.7</v>
      </c>
      <c r="E11" s="60" t="e">
        <f>#REF!</f>
        <v>#REF!</v>
      </c>
      <c r="F11" s="60" t="e">
        <f>E11*D11</f>
        <v>#REF!</v>
      </c>
      <c r="G11" s="49"/>
    </row>
    <row r="12" ht="21.95" customHeight="1" spans="1:7">
      <c r="A12" s="58"/>
      <c r="B12" s="59" t="s">
        <v>146</v>
      </c>
      <c r="C12" s="59" t="s">
        <v>143</v>
      </c>
      <c r="D12" s="60">
        <v>151.5</v>
      </c>
      <c r="E12" s="60" t="e">
        <f>#REF!</f>
        <v>#REF!</v>
      </c>
      <c r="F12" s="60" t="e">
        <f>E12*D12</f>
        <v>#REF!</v>
      </c>
      <c r="G12" s="49"/>
    </row>
    <row r="13" ht="21.95" customHeight="1" spans="1:7">
      <c r="A13" s="58" t="s">
        <v>181</v>
      </c>
      <c r="B13" s="59" t="s">
        <v>147</v>
      </c>
      <c r="C13" s="59"/>
      <c r="D13" s="60"/>
      <c r="E13" s="60"/>
      <c r="F13" s="60" t="e">
        <f>SUM(F14:F17)</f>
        <v>#REF!</v>
      </c>
      <c r="G13" s="49"/>
    </row>
    <row r="14" ht="21.95" customHeight="1" spans="1:7">
      <c r="A14" s="58"/>
      <c r="B14" s="59" t="s">
        <v>182</v>
      </c>
      <c r="C14" s="59" t="s">
        <v>183</v>
      </c>
      <c r="D14" s="60">
        <v>103</v>
      </c>
      <c r="E14" s="60" t="e">
        <f>#REF!</f>
        <v>#REF!</v>
      </c>
      <c r="F14" s="60" t="e">
        <f>E14*D14</f>
        <v>#REF!</v>
      </c>
      <c r="G14" s="49"/>
    </row>
    <row r="15" ht="21.95" customHeight="1" spans="1:7">
      <c r="A15" s="58"/>
      <c r="B15" s="59" t="s">
        <v>148</v>
      </c>
      <c r="C15" s="59" t="s">
        <v>183</v>
      </c>
      <c r="D15" s="60">
        <v>70</v>
      </c>
      <c r="E15" s="60" t="e">
        <f>#REF!</f>
        <v>#REF!</v>
      </c>
      <c r="F15" s="60" t="e">
        <f>E15*D15</f>
        <v>#REF!</v>
      </c>
      <c r="G15" s="49"/>
    </row>
    <row r="16" ht="21.95" customHeight="1" spans="1:7">
      <c r="A16" s="58"/>
      <c r="B16" s="59" t="s">
        <v>184</v>
      </c>
      <c r="C16" s="59" t="s">
        <v>185</v>
      </c>
      <c r="D16" s="60">
        <v>600</v>
      </c>
      <c r="E16" s="60">
        <v>2.5</v>
      </c>
      <c r="F16" s="60">
        <f>E16*D16</f>
        <v>1500</v>
      </c>
      <c r="G16" s="49"/>
    </row>
    <row r="17" ht="21.95" customHeight="1" spans="1:7">
      <c r="A17" s="58"/>
      <c r="B17" s="59" t="s">
        <v>186</v>
      </c>
      <c r="C17" s="59" t="s">
        <v>120</v>
      </c>
      <c r="D17" s="60">
        <v>2</v>
      </c>
      <c r="E17" s="60" t="e">
        <f>SUM(F14:F16)</f>
        <v>#REF!</v>
      </c>
      <c r="F17" s="60" t="e">
        <f>E17*D17/100</f>
        <v>#REF!</v>
      </c>
      <c r="G17" s="49"/>
    </row>
    <row r="18" ht="21.95" customHeight="1" spans="1:7">
      <c r="A18" s="58" t="s">
        <v>187</v>
      </c>
      <c r="B18" s="59" t="s">
        <v>188</v>
      </c>
      <c r="C18" s="59"/>
      <c r="D18" s="60"/>
      <c r="E18" s="60"/>
      <c r="F18" s="60" t="e">
        <f>SUM(F19:F22)</f>
        <v>#REF!</v>
      </c>
      <c r="G18" s="49"/>
    </row>
    <row r="19" ht="21.95" customHeight="1" spans="1:7">
      <c r="A19" s="58"/>
      <c r="B19" s="59" t="s">
        <v>189</v>
      </c>
      <c r="C19" s="59" t="s">
        <v>155</v>
      </c>
      <c r="D19" s="60">
        <v>20</v>
      </c>
      <c r="E19" s="60" t="e">
        <f>#REF!</f>
        <v>#REF!</v>
      </c>
      <c r="F19" s="60" t="e">
        <f>E19*D19</f>
        <v>#REF!</v>
      </c>
      <c r="G19" s="49"/>
    </row>
    <row r="20" ht="21.95" customHeight="1" spans="1:7">
      <c r="A20" s="58"/>
      <c r="B20" s="59" t="s">
        <v>190</v>
      </c>
      <c r="C20" s="59" t="s">
        <v>155</v>
      </c>
      <c r="D20" s="60">
        <v>10</v>
      </c>
      <c r="E20" s="60" t="e">
        <f>#REF!</f>
        <v>#REF!</v>
      </c>
      <c r="F20" s="60" t="e">
        <f>E20*D20</f>
        <v>#REF!</v>
      </c>
      <c r="G20" s="49"/>
    </row>
    <row r="21" ht="21.95" customHeight="1" spans="1:7">
      <c r="A21" s="58"/>
      <c r="B21" s="59" t="s">
        <v>156</v>
      </c>
      <c r="C21" s="59" t="s">
        <v>155</v>
      </c>
      <c r="D21" s="60">
        <v>5.36</v>
      </c>
      <c r="E21" s="60" t="e">
        <f>#REF!</f>
        <v>#REF!</v>
      </c>
      <c r="F21" s="60" t="e">
        <f>E21*D21</f>
        <v>#REF!</v>
      </c>
      <c r="G21" s="49"/>
    </row>
    <row r="22" ht="21.95" customHeight="1" spans="1:7">
      <c r="A22" s="58"/>
      <c r="B22" s="59" t="s">
        <v>191</v>
      </c>
      <c r="C22" s="59" t="s">
        <v>120</v>
      </c>
      <c r="D22" s="60">
        <v>18</v>
      </c>
      <c r="E22" s="60" t="e">
        <f>SUM(F19:F21)</f>
        <v>#REF!</v>
      </c>
      <c r="F22" s="60" t="e">
        <f>E22*D22/100</f>
        <v>#REF!</v>
      </c>
      <c r="G22" s="49"/>
    </row>
    <row r="23" ht="21.95" customHeight="1" spans="1:7">
      <c r="A23" s="58" t="s">
        <v>192</v>
      </c>
      <c r="B23" s="59" t="s">
        <v>193</v>
      </c>
      <c r="C23" s="59"/>
      <c r="D23" s="60"/>
      <c r="E23" s="60"/>
      <c r="F23" s="60" t="e">
        <f>SUM(F24:F25)</f>
        <v>#REF!</v>
      </c>
      <c r="G23" s="49"/>
    </row>
    <row r="24" ht="21.95" customHeight="1" spans="1:7">
      <c r="A24" s="58"/>
      <c r="B24" s="59" t="s">
        <v>194</v>
      </c>
      <c r="C24" s="59" t="s">
        <v>183</v>
      </c>
      <c r="D24" s="60">
        <v>103</v>
      </c>
      <c r="E24" s="60" t="e">
        <f>#REF!/100</f>
        <v>#REF!</v>
      </c>
      <c r="F24" s="60" t="e">
        <f t="shared" ref="F24:F31" si="0">E24*D24</f>
        <v>#REF!</v>
      </c>
      <c r="G24" s="49"/>
    </row>
    <row r="25" ht="21.95" customHeight="1" spans="1:7">
      <c r="A25" s="58"/>
      <c r="B25" s="59" t="s">
        <v>195</v>
      </c>
      <c r="C25" s="59" t="s">
        <v>183</v>
      </c>
      <c r="D25" s="60">
        <v>103</v>
      </c>
      <c r="E25" s="60" t="e">
        <f>#REF!/100+#REF!/100</f>
        <v>#REF!</v>
      </c>
      <c r="F25" s="60" t="e">
        <f t="shared" si="0"/>
        <v>#REF!</v>
      </c>
      <c r="G25" s="49"/>
    </row>
    <row r="26" ht="21.95" customHeight="1" spans="1:7">
      <c r="A26" s="58" t="s">
        <v>196</v>
      </c>
      <c r="B26" s="59" t="s">
        <v>161</v>
      </c>
      <c r="C26" s="59"/>
      <c r="D26" s="60" t="e">
        <f>F7</f>
        <v>#REF!</v>
      </c>
      <c r="E26" s="61" t="e">
        <f>#REF!</f>
        <v>#REF!</v>
      </c>
      <c r="F26" s="60" t="e">
        <f t="shared" si="0"/>
        <v>#REF!</v>
      </c>
      <c r="G26" s="49"/>
    </row>
    <row r="27" ht="21.95" customHeight="1" spans="1:7">
      <c r="A27" s="58" t="s">
        <v>197</v>
      </c>
      <c r="B27" s="59" t="s">
        <v>162</v>
      </c>
      <c r="C27" s="59"/>
      <c r="D27" s="62" t="e">
        <f>F6</f>
        <v>#REF!</v>
      </c>
      <c r="E27" s="61" t="e">
        <f>#REF!</f>
        <v>#REF!</v>
      </c>
      <c r="F27" s="60" t="e">
        <f t="shared" si="0"/>
        <v>#REF!</v>
      </c>
      <c r="G27" s="49"/>
    </row>
    <row r="28" ht="21.95" customHeight="1" spans="1:7">
      <c r="A28" s="58" t="s">
        <v>198</v>
      </c>
      <c r="B28" s="59" t="s">
        <v>164</v>
      </c>
      <c r="C28" s="59"/>
      <c r="D28" s="62" t="e">
        <f>D27+F27</f>
        <v>#REF!</v>
      </c>
      <c r="E28" s="61">
        <v>0.07</v>
      </c>
      <c r="F28" s="60" t="e">
        <f t="shared" si="0"/>
        <v>#REF!</v>
      </c>
      <c r="G28" s="49"/>
    </row>
    <row r="29" ht="21.95" customHeight="1" spans="1:7">
      <c r="A29" s="58" t="s">
        <v>199</v>
      </c>
      <c r="B29" s="59" t="s">
        <v>200</v>
      </c>
      <c r="C29" s="59"/>
      <c r="D29" s="62"/>
      <c r="E29" s="61"/>
      <c r="F29" s="60"/>
      <c r="G29" s="49"/>
    </row>
    <row r="30" ht="21.95" customHeight="1" spans="1:7">
      <c r="A30" s="58"/>
      <c r="B30" s="59" t="s">
        <v>201</v>
      </c>
      <c r="C30" s="59" t="s">
        <v>183</v>
      </c>
      <c r="D30" s="62">
        <v>103</v>
      </c>
      <c r="E30" s="60" t="e">
        <f>#REF!</f>
        <v>#REF!</v>
      </c>
      <c r="F30" s="60" t="e">
        <f>E30*D30</f>
        <v>#REF!</v>
      </c>
      <c r="G30" s="49"/>
    </row>
    <row r="31" ht="21.95" customHeight="1" spans="1:7">
      <c r="A31" s="58" t="s">
        <v>202</v>
      </c>
      <c r="B31" s="59" t="s">
        <v>168</v>
      </c>
      <c r="C31" s="59"/>
      <c r="D31" s="62" t="e">
        <f>D28+F28+F30</f>
        <v>#REF!</v>
      </c>
      <c r="E31" s="61" t="e">
        <f>#REF!</f>
        <v>#REF!</v>
      </c>
      <c r="F31" s="60" t="e">
        <f t="shared" si="0"/>
        <v>#REF!</v>
      </c>
      <c r="G31" s="49"/>
    </row>
    <row r="32" ht="21.95" customHeight="1" spans="1:7">
      <c r="A32" s="58" t="s">
        <v>203</v>
      </c>
      <c r="B32" s="59" t="s">
        <v>204</v>
      </c>
      <c r="C32" s="59"/>
      <c r="D32" s="62" t="e">
        <f>D31+F31</f>
        <v>#REF!</v>
      </c>
      <c r="E32" s="61"/>
      <c r="F32" s="60"/>
      <c r="G32" s="49"/>
    </row>
    <row r="33" ht="21.95" customHeight="1" spans="1:7">
      <c r="A33" s="59" t="s">
        <v>205</v>
      </c>
      <c r="B33" s="59" t="s">
        <v>31</v>
      </c>
      <c r="C33" s="59"/>
      <c r="D33" s="59"/>
      <c r="E33" s="59"/>
      <c r="F33" s="60" t="e">
        <f>D32</f>
        <v>#REF!</v>
      </c>
      <c r="G33" s="49"/>
    </row>
    <row r="34" ht="15.6" spans="1:7">
      <c r="A34" s="49"/>
      <c r="B34" s="49"/>
      <c r="C34" s="49"/>
      <c r="D34" s="49"/>
      <c r="E34" s="49"/>
      <c r="F34" s="49"/>
      <c r="G34" s="49"/>
    </row>
  </sheetData>
  <mergeCells count="5">
    <mergeCell ref="A1:F1"/>
    <mergeCell ref="A2:F2"/>
    <mergeCell ref="B3:D3"/>
    <mergeCell ref="E3:F3"/>
    <mergeCell ref="A4:F4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D37" sqref="D37"/>
    </sheetView>
  </sheetViews>
  <sheetFormatPr defaultColWidth="8.88888888888889" defaultRowHeight="14.4" outlineLevelCol="5"/>
  <cols>
    <col min="2" max="2" width="19.6666666666667" customWidth="1"/>
    <col min="5" max="5" width="17.5555555555556" customWidth="1"/>
    <col min="6" max="6" width="10.6666666666667"/>
  </cols>
  <sheetData>
    <row r="1" ht="20" customHeight="1" spans="1:6">
      <c r="A1" s="36" t="s">
        <v>129</v>
      </c>
      <c r="B1" s="36"/>
      <c r="C1" s="36"/>
      <c r="D1" s="36"/>
      <c r="E1" s="36"/>
      <c r="F1" s="36"/>
    </row>
    <row r="2" ht="20" customHeight="1" spans="1:6">
      <c r="A2" s="37" t="s">
        <v>206</v>
      </c>
      <c r="B2" s="37"/>
      <c r="C2" s="37"/>
      <c r="D2" s="37"/>
      <c r="E2" s="37"/>
      <c r="F2" s="37"/>
    </row>
    <row r="3" ht="20" customHeight="1" spans="1:6">
      <c r="A3" s="38" t="s">
        <v>207</v>
      </c>
      <c r="B3" s="38"/>
      <c r="C3" s="39"/>
      <c r="D3" s="40" t="s">
        <v>208</v>
      </c>
      <c r="E3" s="40"/>
      <c r="F3" s="40"/>
    </row>
    <row r="4" ht="20" customHeight="1" spans="1:6">
      <c r="A4" s="33" t="s">
        <v>209</v>
      </c>
      <c r="B4" s="33"/>
      <c r="C4" s="33"/>
      <c r="D4" s="33"/>
      <c r="E4" s="33"/>
      <c r="F4" s="33"/>
    </row>
    <row r="5" ht="20" customHeight="1" spans="1:6">
      <c r="A5" s="33" t="s">
        <v>210</v>
      </c>
      <c r="B5" s="33"/>
      <c r="C5" s="33"/>
      <c r="D5" s="33"/>
      <c r="E5" s="33"/>
      <c r="F5" s="33"/>
    </row>
    <row r="6" ht="20" customHeight="1" spans="1:6">
      <c r="A6" s="41" t="s">
        <v>86</v>
      </c>
      <c r="B6" s="41" t="s">
        <v>136</v>
      </c>
      <c r="C6" s="41" t="s">
        <v>34</v>
      </c>
      <c r="D6" s="41" t="s">
        <v>35</v>
      </c>
      <c r="E6" s="41" t="s">
        <v>36</v>
      </c>
      <c r="F6" s="41" t="s">
        <v>37</v>
      </c>
    </row>
    <row r="7" ht="20" customHeight="1" spans="1:6">
      <c r="A7" s="28" t="s">
        <v>19</v>
      </c>
      <c r="B7" s="26" t="s">
        <v>138</v>
      </c>
      <c r="C7" s="42"/>
      <c r="D7" s="42"/>
      <c r="E7" s="42"/>
      <c r="F7" s="34">
        <f>F8+F19</f>
        <v>4036.28</v>
      </c>
    </row>
    <row r="8" ht="20" customHeight="1" spans="1:6">
      <c r="A8" s="28" t="s">
        <v>123</v>
      </c>
      <c r="B8" s="26" t="s">
        <v>139</v>
      </c>
      <c r="C8" s="42"/>
      <c r="D8" s="42"/>
      <c r="E8" s="42"/>
      <c r="F8" s="34">
        <f>F9+F14+F18</f>
        <v>3789.93</v>
      </c>
    </row>
    <row r="9" ht="20" customHeight="1" spans="1:6">
      <c r="A9" s="34">
        <v>1</v>
      </c>
      <c r="B9" s="33" t="s">
        <v>140</v>
      </c>
      <c r="C9" s="42"/>
      <c r="D9" s="42">
        <f>D10+D11+D12+D13</f>
        <v>91.3</v>
      </c>
      <c r="E9" s="42"/>
      <c r="F9" s="34">
        <f>SUM(F10:F13)</f>
        <v>637.93</v>
      </c>
    </row>
    <row r="10" ht="20" customHeight="1" spans="1:6">
      <c r="A10" s="42"/>
      <c r="B10" s="33" t="s">
        <v>211</v>
      </c>
      <c r="C10" s="34" t="s">
        <v>143</v>
      </c>
      <c r="D10" s="34">
        <f>2*2.65</f>
        <v>5.3</v>
      </c>
      <c r="E10" s="34">
        <v>8.86</v>
      </c>
      <c r="F10" s="43">
        <f>D10*E10</f>
        <v>46.96</v>
      </c>
    </row>
    <row r="11" ht="20" customHeight="1" spans="1:6">
      <c r="A11" s="42"/>
      <c r="B11" s="33" t="s">
        <v>144</v>
      </c>
      <c r="C11" s="34" t="s">
        <v>143</v>
      </c>
      <c r="D11" s="34">
        <f>2*16</f>
        <v>32</v>
      </c>
      <c r="E11" s="34">
        <v>8.25</v>
      </c>
      <c r="F11" s="43">
        <f>D11*E11</f>
        <v>264</v>
      </c>
    </row>
    <row r="12" ht="20" customHeight="1" spans="1:6">
      <c r="A12" s="42"/>
      <c r="B12" s="33" t="s">
        <v>145</v>
      </c>
      <c r="C12" s="34" t="s">
        <v>143</v>
      </c>
      <c r="D12" s="34">
        <f>2*13.5</f>
        <v>27</v>
      </c>
      <c r="E12" s="34">
        <v>7.01</v>
      </c>
      <c r="F12" s="43">
        <f>D12*E12</f>
        <v>189.27</v>
      </c>
    </row>
    <row r="13" ht="20" customHeight="1" spans="1:6">
      <c r="A13" s="42"/>
      <c r="B13" s="33" t="s">
        <v>146</v>
      </c>
      <c r="C13" s="34" t="s">
        <v>143</v>
      </c>
      <c r="D13" s="34">
        <f>2*13.5</f>
        <v>27</v>
      </c>
      <c r="E13" s="34">
        <v>5.1</v>
      </c>
      <c r="F13" s="43">
        <f>D13*E13</f>
        <v>137.7</v>
      </c>
    </row>
    <row r="14" ht="20" customHeight="1" spans="1:6">
      <c r="A14" s="34">
        <v>2</v>
      </c>
      <c r="B14" s="33" t="s">
        <v>147</v>
      </c>
      <c r="C14" s="42"/>
      <c r="D14" s="42"/>
      <c r="E14" s="42"/>
      <c r="F14" s="43">
        <f>F15+F16+F17</f>
        <v>3152</v>
      </c>
    </row>
    <row r="15" ht="20" customHeight="1" spans="1:6">
      <c r="A15" s="42"/>
      <c r="B15" s="33" t="s">
        <v>212</v>
      </c>
      <c r="C15" s="34" t="s">
        <v>59</v>
      </c>
      <c r="D15" s="34">
        <f>2*0.23</f>
        <v>0.46</v>
      </c>
      <c r="E15" s="34">
        <v>3250</v>
      </c>
      <c r="F15" s="43">
        <f>D15*E15</f>
        <v>1495</v>
      </c>
    </row>
    <row r="16" ht="20" customHeight="1" spans="1:6">
      <c r="A16" s="42"/>
      <c r="B16" s="33" t="s">
        <v>213</v>
      </c>
      <c r="C16" s="34" t="s">
        <v>59</v>
      </c>
      <c r="D16" s="34">
        <f>2*0.09</f>
        <v>0.18</v>
      </c>
      <c r="E16" s="34">
        <v>450</v>
      </c>
      <c r="F16" s="43">
        <f>D16*E16</f>
        <v>81</v>
      </c>
    </row>
    <row r="17" ht="20" customHeight="1" spans="1:6">
      <c r="A17" s="42"/>
      <c r="B17" s="33" t="s">
        <v>186</v>
      </c>
      <c r="C17" s="44" t="s">
        <v>120</v>
      </c>
      <c r="D17" s="34">
        <v>1</v>
      </c>
      <c r="E17" s="34">
        <f>F15+F16</f>
        <v>1576</v>
      </c>
      <c r="F17" s="43">
        <f>D17*E17</f>
        <v>1576</v>
      </c>
    </row>
    <row r="18" ht="20" customHeight="1" spans="1:6">
      <c r="A18" s="34">
        <v>3</v>
      </c>
      <c r="B18" s="33" t="s">
        <v>188</v>
      </c>
      <c r="C18" s="45"/>
      <c r="D18" s="42"/>
      <c r="E18" s="42"/>
      <c r="F18" s="42"/>
    </row>
    <row r="19" ht="20" customHeight="1" spans="1:6">
      <c r="A19" s="34" t="s">
        <v>125</v>
      </c>
      <c r="B19" s="33" t="s">
        <v>161</v>
      </c>
      <c r="C19" s="45"/>
      <c r="D19" s="46">
        <v>0.065</v>
      </c>
      <c r="E19" s="28" t="s">
        <v>138</v>
      </c>
      <c r="F19" s="43">
        <f>D19*F8</f>
        <v>246.35</v>
      </c>
    </row>
    <row r="20" ht="20" customHeight="1" spans="1:6">
      <c r="A20" s="34" t="s">
        <v>21</v>
      </c>
      <c r="B20" s="33" t="s">
        <v>162</v>
      </c>
      <c r="C20" s="45"/>
      <c r="D20" s="46">
        <v>0.06</v>
      </c>
      <c r="E20" s="28" t="s">
        <v>163</v>
      </c>
      <c r="F20" s="43">
        <f>D20*F7</f>
        <v>242.18</v>
      </c>
    </row>
    <row r="21" ht="20" customHeight="1" spans="1:6">
      <c r="A21" s="34" t="s">
        <v>23</v>
      </c>
      <c r="B21" s="33" t="s">
        <v>164</v>
      </c>
      <c r="C21" s="45"/>
      <c r="D21" s="46">
        <v>0.07</v>
      </c>
      <c r="E21" s="28" t="s">
        <v>165</v>
      </c>
      <c r="F21" s="43">
        <f>D21*(F20+F7)</f>
        <v>299.49</v>
      </c>
    </row>
    <row r="22" ht="20" customHeight="1" spans="1:6">
      <c r="A22" s="28" t="s">
        <v>25</v>
      </c>
      <c r="B22" s="26" t="s">
        <v>166</v>
      </c>
      <c r="C22" s="30"/>
      <c r="D22" s="30"/>
      <c r="E22" s="30"/>
      <c r="F22" s="28">
        <v>0</v>
      </c>
    </row>
    <row r="23" ht="20" customHeight="1" spans="1:6">
      <c r="A23" s="34" t="s">
        <v>27</v>
      </c>
      <c r="B23" s="33" t="s">
        <v>168</v>
      </c>
      <c r="C23" s="45"/>
      <c r="D23" s="46">
        <v>0.09</v>
      </c>
      <c r="E23" s="28" t="s">
        <v>169</v>
      </c>
      <c r="F23" s="43">
        <f>(F22+F21+F20+F7)*D23</f>
        <v>412.02</v>
      </c>
    </row>
    <row r="24" ht="20" customHeight="1" spans="1:6">
      <c r="A24" s="42"/>
      <c r="B24" s="33" t="s">
        <v>214</v>
      </c>
      <c r="C24" s="45"/>
      <c r="D24" s="42"/>
      <c r="E24" s="42"/>
      <c r="F24" s="43">
        <f>F23+F22+F21+F20+F7</f>
        <v>4989.97</v>
      </c>
    </row>
    <row r="25" ht="20" customHeight="1" spans="1:6">
      <c r="A25" s="35"/>
      <c r="B25" s="33" t="s">
        <v>215</v>
      </c>
      <c r="C25" s="34" t="s">
        <v>216</v>
      </c>
      <c r="D25" s="42"/>
      <c r="E25" s="47"/>
      <c r="F25" s="43">
        <f>F24/100</f>
        <v>49.9</v>
      </c>
    </row>
  </sheetData>
  <mergeCells count="6">
    <mergeCell ref="A1:F1"/>
    <mergeCell ref="A2:F2"/>
    <mergeCell ref="A3:B3"/>
    <mergeCell ref="D3:F3"/>
    <mergeCell ref="A4:F4"/>
    <mergeCell ref="A5:F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3" workbookViewId="0">
      <selection activeCell="D37" sqref="D37"/>
    </sheetView>
  </sheetViews>
  <sheetFormatPr defaultColWidth="8.88888888888889" defaultRowHeight="14.4" outlineLevelCol="5"/>
  <cols>
    <col min="1" max="1" width="9.11111111111111" customWidth="1"/>
    <col min="2" max="2" width="20.4444444444444" customWidth="1"/>
    <col min="5" max="5" width="16.4444444444444" customWidth="1"/>
    <col min="6" max="6" width="10.6666666666667"/>
  </cols>
  <sheetData>
    <row r="1" ht="20" customHeight="1" spans="1:6">
      <c r="A1" s="23" t="s">
        <v>129</v>
      </c>
      <c r="B1" s="23"/>
      <c r="C1" s="23"/>
      <c r="D1" s="23"/>
      <c r="E1" s="23"/>
      <c r="F1" s="23"/>
    </row>
    <row r="2" ht="20" customHeight="1" spans="1:6">
      <c r="A2" s="24" t="s">
        <v>217</v>
      </c>
      <c r="B2" s="24"/>
      <c r="C2" s="24"/>
      <c r="D2" s="24"/>
      <c r="E2" s="24"/>
      <c r="F2" s="24"/>
    </row>
    <row r="3" ht="20" customHeight="1" spans="1:6">
      <c r="A3" s="25" t="s">
        <v>218</v>
      </c>
      <c r="B3" s="25"/>
      <c r="C3" s="25"/>
      <c r="D3" s="25"/>
      <c r="E3" s="25"/>
      <c r="F3" s="25"/>
    </row>
    <row r="4" ht="20" customHeight="1" spans="1:6">
      <c r="A4" s="26" t="s">
        <v>219</v>
      </c>
      <c r="B4" s="26"/>
      <c r="C4" s="26"/>
      <c r="D4" s="26"/>
      <c r="E4" s="26"/>
      <c r="F4" s="26"/>
    </row>
    <row r="5" ht="20" customHeight="1" spans="1:6">
      <c r="A5" s="27" t="s">
        <v>135</v>
      </c>
      <c r="B5" s="27" t="s">
        <v>136</v>
      </c>
      <c r="C5" s="27" t="s">
        <v>34</v>
      </c>
      <c r="D5" s="27" t="s">
        <v>35</v>
      </c>
      <c r="E5" s="27" t="s">
        <v>114</v>
      </c>
      <c r="F5" s="27" t="s">
        <v>220</v>
      </c>
    </row>
    <row r="6" ht="20" customHeight="1" spans="1:6">
      <c r="A6" s="28" t="s">
        <v>19</v>
      </c>
      <c r="B6" s="26" t="s">
        <v>138</v>
      </c>
      <c r="C6" s="29"/>
      <c r="D6" s="30"/>
      <c r="E6" s="30"/>
      <c r="F6" s="28">
        <f>F7+F17</f>
        <v>318.15</v>
      </c>
    </row>
    <row r="7" ht="20" customHeight="1" spans="1:6">
      <c r="A7" s="28" t="s">
        <v>123</v>
      </c>
      <c r="B7" s="26" t="s">
        <v>139</v>
      </c>
      <c r="C7" s="29"/>
      <c r="D7" s="30"/>
      <c r="E7" s="30"/>
      <c r="F7" s="28">
        <f>F8+F11+F15</f>
        <v>298.73</v>
      </c>
    </row>
    <row r="8" ht="20" customHeight="1" spans="1:6">
      <c r="A8" s="28">
        <v>1</v>
      </c>
      <c r="B8" s="26" t="s">
        <v>140</v>
      </c>
      <c r="C8" s="28" t="s">
        <v>143</v>
      </c>
      <c r="D8" s="30"/>
      <c r="E8" s="30"/>
      <c r="F8" s="31">
        <f>F9+F10</f>
        <v>90.94</v>
      </c>
    </row>
    <row r="9" ht="20" customHeight="1" spans="1:6">
      <c r="A9" s="30"/>
      <c r="B9" s="26" t="s">
        <v>221</v>
      </c>
      <c r="C9" s="28" t="s">
        <v>143</v>
      </c>
      <c r="D9" s="28">
        <v>10.13</v>
      </c>
      <c r="E9" s="28">
        <v>8.86</v>
      </c>
      <c r="F9" s="31">
        <f>D9*E9</f>
        <v>89.75</v>
      </c>
    </row>
    <row r="10" ht="20" customHeight="1" spans="1:6">
      <c r="A10" s="30"/>
      <c r="B10" s="26" t="s">
        <v>222</v>
      </c>
      <c r="C10" s="30"/>
      <c r="D10" s="30"/>
      <c r="E10" s="30"/>
      <c r="F10" s="28">
        <v>1.19</v>
      </c>
    </row>
    <row r="11" ht="20" customHeight="1" spans="1:6">
      <c r="A11" s="28">
        <v>2</v>
      </c>
      <c r="B11" s="26" t="s">
        <v>147</v>
      </c>
      <c r="C11" s="28" t="s">
        <v>141</v>
      </c>
      <c r="D11" s="30"/>
      <c r="E11" s="30"/>
      <c r="F11" s="28">
        <f>F12+F13+F14</f>
        <v>203.32</v>
      </c>
    </row>
    <row r="12" ht="20" customHeight="1" spans="1:6">
      <c r="A12" s="30"/>
      <c r="B12" s="26" t="s">
        <v>223</v>
      </c>
      <c r="C12" s="28" t="s">
        <v>224</v>
      </c>
      <c r="D12" s="28">
        <v>510</v>
      </c>
      <c r="E12" s="28">
        <v>0.37</v>
      </c>
      <c r="F12" s="31">
        <f>D12*E12</f>
        <v>188.7</v>
      </c>
    </row>
    <row r="13" ht="20" customHeight="1" spans="1:6">
      <c r="A13" s="30"/>
      <c r="B13" s="26" t="s">
        <v>225</v>
      </c>
      <c r="C13" s="28" t="s">
        <v>149</v>
      </c>
      <c r="D13" s="28">
        <v>0.27</v>
      </c>
      <c r="E13" s="28">
        <v>46.22</v>
      </c>
      <c r="F13" s="31">
        <f>D13*E13</f>
        <v>12.48</v>
      </c>
    </row>
    <row r="14" ht="20" customHeight="1" spans="1:6">
      <c r="A14" s="30"/>
      <c r="B14" s="26" t="s">
        <v>152</v>
      </c>
      <c r="C14" s="28" t="s">
        <v>141</v>
      </c>
      <c r="D14" s="30"/>
      <c r="E14" s="30"/>
      <c r="F14" s="28">
        <v>2.14</v>
      </c>
    </row>
    <row r="15" ht="20" customHeight="1" spans="1:6">
      <c r="A15" s="28">
        <v>3</v>
      </c>
      <c r="B15" s="26" t="s">
        <v>153</v>
      </c>
      <c r="C15" s="30"/>
      <c r="D15" s="30"/>
      <c r="E15" s="30"/>
      <c r="F15" s="28">
        <f>F16</f>
        <v>4.47</v>
      </c>
    </row>
    <row r="16" ht="20" customHeight="1" spans="1:6">
      <c r="A16" s="29"/>
      <c r="B16" s="26" t="s">
        <v>157</v>
      </c>
      <c r="C16" s="28" t="s">
        <v>141</v>
      </c>
      <c r="D16" s="30"/>
      <c r="E16" s="30"/>
      <c r="F16" s="28">
        <v>4.47</v>
      </c>
    </row>
    <row r="17" ht="20" customHeight="1" spans="1:6">
      <c r="A17" s="28" t="s">
        <v>160</v>
      </c>
      <c r="B17" s="26" t="s">
        <v>161</v>
      </c>
      <c r="C17" s="30"/>
      <c r="D17" s="32">
        <v>0.065</v>
      </c>
      <c r="E17" s="28" t="s">
        <v>138</v>
      </c>
      <c r="F17" s="31">
        <f>D17*F7</f>
        <v>19.42</v>
      </c>
    </row>
    <row r="18" ht="20" customHeight="1" spans="1:6">
      <c r="A18" s="28" t="s">
        <v>21</v>
      </c>
      <c r="B18" s="26" t="s">
        <v>162</v>
      </c>
      <c r="C18" s="30"/>
      <c r="D18" s="32">
        <v>0.06</v>
      </c>
      <c r="E18" s="28" t="s">
        <v>163</v>
      </c>
      <c r="F18" s="31">
        <f>D18*F6</f>
        <v>19.09</v>
      </c>
    </row>
    <row r="19" ht="20" customHeight="1" spans="1:6">
      <c r="A19" s="28" t="s">
        <v>23</v>
      </c>
      <c r="B19" s="26" t="s">
        <v>164</v>
      </c>
      <c r="C19" s="30"/>
      <c r="D19" s="32">
        <v>0.07</v>
      </c>
      <c r="E19" s="28" t="s">
        <v>165</v>
      </c>
      <c r="F19" s="31">
        <f>(F18+F6)*D19</f>
        <v>23.61</v>
      </c>
    </row>
    <row r="20" ht="20" customHeight="1" spans="1:6">
      <c r="A20" s="28" t="s">
        <v>25</v>
      </c>
      <c r="B20" s="33" t="s">
        <v>166</v>
      </c>
      <c r="C20" s="30"/>
      <c r="D20" s="30"/>
      <c r="E20" s="30"/>
      <c r="F20" s="28" t="e">
        <f>F21</f>
        <v>#REF!</v>
      </c>
    </row>
    <row r="21" ht="20" customHeight="1" spans="1:6">
      <c r="A21" s="30"/>
      <c r="B21" s="26" t="s">
        <v>225</v>
      </c>
      <c r="C21" s="34" t="s">
        <v>167</v>
      </c>
      <c r="D21" s="28">
        <v>0.27</v>
      </c>
      <c r="E21" s="28" t="e">
        <f>#REF!</f>
        <v>#REF!</v>
      </c>
      <c r="F21" s="31" t="e">
        <f>D21*E21</f>
        <v>#REF!</v>
      </c>
    </row>
    <row r="22" ht="20" customHeight="1" spans="1:6">
      <c r="A22" s="28" t="s">
        <v>27</v>
      </c>
      <c r="B22" s="26" t="s">
        <v>168</v>
      </c>
      <c r="C22" s="30"/>
      <c r="D22" s="32">
        <v>0.09</v>
      </c>
      <c r="E22" s="28" t="s">
        <v>169</v>
      </c>
      <c r="F22" s="31" t="e">
        <f>(F20+F19+F18+F6)*D22</f>
        <v>#REF!</v>
      </c>
    </row>
    <row r="23" ht="20" customHeight="1" spans="1:6">
      <c r="A23" s="30"/>
      <c r="B23" s="26" t="s">
        <v>31</v>
      </c>
      <c r="C23" s="30"/>
      <c r="D23" s="30"/>
      <c r="E23" s="30"/>
      <c r="F23" s="28" t="e">
        <f>F22+F20+F19+F18+F6</f>
        <v>#REF!</v>
      </c>
    </row>
    <row r="24" ht="20" customHeight="1" spans="1:6">
      <c r="A24" s="35"/>
      <c r="B24" s="26" t="s">
        <v>170</v>
      </c>
      <c r="C24" s="28" t="s">
        <v>171</v>
      </c>
      <c r="D24" s="29"/>
      <c r="E24" s="29"/>
      <c r="F24" s="28" t="e">
        <f>F23</f>
        <v>#REF!</v>
      </c>
    </row>
  </sheetData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5" workbookViewId="0">
      <selection activeCell="D37" sqref="D37"/>
    </sheetView>
  </sheetViews>
  <sheetFormatPr defaultColWidth="8.88888888888889" defaultRowHeight="14.4" outlineLevelCol="5"/>
  <cols>
    <col min="2" max="2" width="16.5555555555556" customWidth="1"/>
    <col min="5" max="5" width="15.7777777777778" customWidth="1"/>
    <col min="6" max="6" width="9.66666666666667"/>
  </cols>
  <sheetData>
    <row r="1" ht="17.4" spans="1:6">
      <c r="A1" s="1" t="s">
        <v>129</v>
      </c>
      <c r="B1" s="1"/>
      <c r="C1" s="1"/>
      <c r="D1" s="1"/>
      <c r="E1" s="1"/>
      <c r="F1" s="1"/>
    </row>
    <row r="2" ht="17.4" spans="1:6">
      <c r="A2" s="2" t="s">
        <v>226</v>
      </c>
      <c r="B2" s="2"/>
      <c r="C2" s="2"/>
      <c r="D2" s="2"/>
      <c r="E2" s="2"/>
      <c r="F2" s="2"/>
    </row>
    <row r="3" ht="17.4" spans="1:6">
      <c r="A3" s="186" t="s">
        <v>227</v>
      </c>
      <c r="B3" s="4"/>
      <c r="C3" s="5"/>
      <c r="D3" s="6"/>
      <c r="E3" s="6"/>
      <c r="F3" s="7" t="s">
        <v>228</v>
      </c>
    </row>
    <row r="4" spans="1:6">
      <c r="A4" s="8" t="s">
        <v>229</v>
      </c>
      <c r="B4" s="9"/>
      <c r="C4" s="9"/>
      <c r="D4" s="9"/>
      <c r="E4" s="9"/>
      <c r="F4" s="10"/>
    </row>
    <row r="5" spans="1:6">
      <c r="A5" s="11" t="s">
        <v>135</v>
      </c>
      <c r="B5" s="11" t="s">
        <v>136</v>
      </c>
      <c r="C5" s="11" t="s">
        <v>34</v>
      </c>
      <c r="D5" s="11" t="s">
        <v>35</v>
      </c>
      <c r="E5" s="11" t="s">
        <v>114</v>
      </c>
      <c r="F5" s="11" t="s">
        <v>220</v>
      </c>
    </row>
    <row r="6" spans="1:6">
      <c r="A6" s="12" t="s">
        <v>19</v>
      </c>
      <c r="B6" s="13" t="s">
        <v>138</v>
      </c>
      <c r="C6" s="14"/>
      <c r="D6" s="15"/>
      <c r="E6" s="15"/>
      <c r="F6" s="16" t="e">
        <f>F7+F24+F25</f>
        <v>#REF!</v>
      </c>
    </row>
    <row r="7" spans="1:6">
      <c r="A7" s="12" t="s">
        <v>123</v>
      </c>
      <c r="B7" s="13" t="s">
        <v>139</v>
      </c>
      <c r="C7" s="14"/>
      <c r="D7" s="15"/>
      <c r="E7" s="15"/>
      <c r="F7" s="16" t="e">
        <f>F8+F13+F17+F21</f>
        <v>#REF!</v>
      </c>
    </row>
    <row r="8" spans="1:6">
      <c r="A8" s="15">
        <v>1</v>
      </c>
      <c r="B8" s="14" t="s">
        <v>140</v>
      </c>
      <c r="C8" s="15" t="s">
        <v>141</v>
      </c>
      <c r="D8" s="16"/>
      <c r="E8" s="16"/>
      <c r="F8" s="16" t="e">
        <f>SUM(F9:F12)</f>
        <v>#REF!</v>
      </c>
    </row>
    <row r="9" spans="1:6">
      <c r="A9" s="15"/>
      <c r="B9" s="14" t="s">
        <v>142</v>
      </c>
      <c r="C9" s="15" t="s">
        <v>143</v>
      </c>
      <c r="D9" s="16">
        <v>16.3</v>
      </c>
      <c r="E9" s="16" t="e">
        <f>#REF!</f>
        <v>#REF!</v>
      </c>
      <c r="F9" s="16" t="e">
        <f t="shared" ref="F9:F12" si="0">D9*E9</f>
        <v>#REF!</v>
      </c>
    </row>
    <row r="10" spans="1:6">
      <c r="A10" s="15"/>
      <c r="B10" s="14" t="s">
        <v>144</v>
      </c>
      <c r="C10" s="15" t="s">
        <v>143</v>
      </c>
      <c r="D10" s="16">
        <v>23.25</v>
      </c>
      <c r="E10" s="16" t="e">
        <f>#REF!</f>
        <v>#REF!</v>
      </c>
      <c r="F10" s="16" t="e">
        <f t="shared" si="0"/>
        <v>#REF!</v>
      </c>
    </row>
    <row r="11" spans="1:6">
      <c r="A11" s="15"/>
      <c r="B11" s="14" t="s">
        <v>145</v>
      </c>
      <c r="C11" s="15" t="s">
        <v>143</v>
      </c>
      <c r="D11" s="16">
        <v>325.4</v>
      </c>
      <c r="E11" s="16" t="e">
        <f>#REF!</f>
        <v>#REF!</v>
      </c>
      <c r="F11" s="16" t="e">
        <f t="shared" si="0"/>
        <v>#REF!</v>
      </c>
    </row>
    <row r="12" spans="1:6">
      <c r="A12" s="15"/>
      <c r="B12" s="14" t="s">
        <v>146</v>
      </c>
      <c r="C12" s="15" t="s">
        <v>143</v>
      </c>
      <c r="D12" s="16">
        <v>474.3</v>
      </c>
      <c r="E12" s="16" t="e">
        <f>#REF!</f>
        <v>#REF!</v>
      </c>
      <c r="F12" s="16" t="e">
        <f t="shared" si="0"/>
        <v>#REF!</v>
      </c>
    </row>
    <row r="13" spans="1:6">
      <c r="A13" s="15">
        <v>2</v>
      </c>
      <c r="B13" s="14" t="s">
        <v>147</v>
      </c>
      <c r="C13" s="15" t="s">
        <v>141</v>
      </c>
      <c r="D13" s="15"/>
      <c r="E13" s="15"/>
      <c r="F13" s="16" t="e">
        <f>SUM(F14:F16)</f>
        <v>#REF!</v>
      </c>
    </row>
    <row r="14" spans="1:6">
      <c r="A14" s="15"/>
      <c r="B14" s="14" t="s">
        <v>230</v>
      </c>
      <c r="C14" s="15" t="s">
        <v>231</v>
      </c>
      <c r="D14" s="15">
        <v>26</v>
      </c>
      <c r="E14" s="16" t="e">
        <f>#REF!</f>
        <v>#REF!</v>
      </c>
      <c r="F14" s="16" t="e">
        <f t="shared" ref="F14:F19" si="1">INT(D14*E14)</f>
        <v>#REF!</v>
      </c>
    </row>
    <row r="15" spans="1:6">
      <c r="A15" s="15"/>
      <c r="B15" s="14" t="s">
        <v>232</v>
      </c>
      <c r="C15" s="15" t="s">
        <v>231</v>
      </c>
      <c r="D15" s="15">
        <v>77</v>
      </c>
      <c r="E15" s="17">
        <f>[3]砼表!H12</f>
        <v>124.76</v>
      </c>
      <c r="F15" s="16">
        <f t="shared" si="1"/>
        <v>9606</v>
      </c>
    </row>
    <row r="16" spans="1:6">
      <c r="A16" s="15"/>
      <c r="B16" s="14" t="s">
        <v>152</v>
      </c>
      <c r="C16" s="15" t="s">
        <v>120</v>
      </c>
      <c r="D16" s="18">
        <v>1</v>
      </c>
      <c r="E16" s="16"/>
      <c r="F16" s="16" t="e">
        <f>(F14+F15)*D16%</f>
        <v>#REF!</v>
      </c>
    </row>
    <row r="17" spans="1:6">
      <c r="A17" s="15">
        <v>3</v>
      </c>
      <c r="B17" s="14" t="s">
        <v>153</v>
      </c>
      <c r="C17" s="15"/>
      <c r="D17" s="15"/>
      <c r="E17" s="15"/>
      <c r="F17" s="16">
        <f>SUM(F18:F20)</f>
        <v>414.03</v>
      </c>
    </row>
    <row r="18" spans="1:6">
      <c r="A18" s="15"/>
      <c r="B18" s="14" t="s">
        <v>233</v>
      </c>
      <c r="C18" s="15" t="s">
        <v>155</v>
      </c>
      <c r="D18" s="16">
        <v>6.86</v>
      </c>
      <c r="E18" s="16">
        <f>[2]台时!D28</f>
        <v>32.73</v>
      </c>
      <c r="F18" s="16">
        <f t="shared" si="1"/>
        <v>224</v>
      </c>
    </row>
    <row r="19" spans="1:6">
      <c r="A19" s="15"/>
      <c r="B19" s="14" t="s">
        <v>234</v>
      </c>
      <c r="C19" s="15" t="s">
        <v>155</v>
      </c>
      <c r="D19" s="16">
        <v>165.61</v>
      </c>
      <c r="E19" s="16">
        <f>[2]台时!D50</f>
        <v>0.9</v>
      </c>
      <c r="F19" s="16">
        <f t="shared" si="1"/>
        <v>149</v>
      </c>
    </row>
    <row r="20" spans="1:6">
      <c r="A20" s="14"/>
      <c r="B20" s="14" t="s">
        <v>157</v>
      </c>
      <c r="C20" s="15" t="s">
        <v>120</v>
      </c>
      <c r="D20" s="18">
        <v>11</v>
      </c>
      <c r="E20" s="16"/>
      <c r="F20" s="16">
        <f>(F18+F19)*D20%</f>
        <v>41.03</v>
      </c>
    </row>
    <row r="21" spans="1:6">
      <c r="A21" s="15">
        <v>4</v>
      </c>
      <c r="B21" s="14" t="s">
        <v>122</v>
      </c>
      <c r="C21" s="15"/>
      <c r="D21" s="15"/>
      <c r="E21" s="16"/>
      <c r="F21" s="16" t="e">
        <f>SUM(F22:F23)</f>
        <v>#REF!</v>
      </c>
    </row>
    <row r="22" spans="1:6">
      <c r="A22" s="15"/>
      <c r="B22" s="14" t="s">
        <v>158</v>
      </c>
      <c r="C22" s="15" t="s">
        <v>231</v>
      </c>
      <c r="D22" s="16">
        <f>D15</f>
        <v>77</v>
      </c>
      <c r="E22" s="16" t="e">
        <f>#REF!/100</f>
        <v>#REF!</v>
      </c>
      <c r="F22" s="16" t="e">
        <f>INT(D22*E22)</f>
        <v>#REF!</v>
      </c>
    </row>
    <row r="23" spans="1:6">
      <c r="A23" s="15"/>
      <c r="B23" s="14" t="s">
        <v>159</v>
      </c>
      <c r="C23" s="15" t="s">
        <v>231</v>
      </c>
      <c r="D23" s="16">
        <f>D15</f>
        <v>77</v>
      </c>
      <c r="E23" s="16" t="e">
        <f>#REF!/100+#REF!/100</f>
        <v>#REF!</v>
      </c>
      <c r="F23" s="16" t="e">
        <f>INT(D23*E23)</f>
        <v>#REF!</v>
      </c>
    </row>
    <row r="24" spans="1:6">
      <c r="A24" s="15" t="s">
        <v>160</v>
      </c>
      <c r="B24" s="14" t="s">
        <v>161</v>
      </c>
      <c r="C24" s="15"/>
      <c r="D24" s="19">
        <f>[3]费率标准!E7</f>
        <v>0.065</v>
      </c>
      <c r="E24" s="15" t="s">
        <v>139</v>
      </c>
      <c r="F24" s="16" t="e">
        <f>INT(F7*D24)</f>
        <v>#REF!</v>
      </c>
    </row>
    <row r="25" spans="1:6">
      <c r="A25" s="15"/>
      <c r="B25" s="14"/>
      <c r="C25" s="15"/>
      <c r="D25" s="19"/>
      <c r="E25" s="15"/>
      <c r="F25" s="16"/>
    </row>
    <row r="26" spans="1:6">
      <c r="A26" s="15" t="s">
        <v>21</v>
      </c>
      <c r="B26" s="14" t="s">
        <v>162</v>
      </c>
      <c r="C26" s="15"/>
      <c r="D26" s="19">
        <f>[1]费率标准!E24</f>
        <v>0.06</v>
      </c>
      <c r="E26" s="15" t="s">
        <v>163</v>
      </c>
      <c r="F26" s="16" t="e">
        <f>F6*D26</f>
        <v>#REF!</v>
      </c>
    </row>
    <row r="27" spans="1:6">
      <c r="A27" s="15" t="s">
        <v>23</v>
      </c>
      <c r="B27" s="14" t="s">
        <v>164</v>
      </c>
      <c r="C27" s="15"/>
      <c r="D27" s="19">
        <f>[1]费率标准!E33</f>
        <v>0.07</v>
      </c>
      <c r="E27" s="16" t="s">
        <v>235</v>
      </c>
      <c r="F27" s="16" t="e">
        <f>INT((F6+F26)*D27)</f>
        <v>#REF!</v>
      </c>
    </row>
    <row r="28" spans="1:6">
      <c r="A28" s="15" t="s">
        <v>25</v>
      </c>
      <c r="B28" s="14" t="s">
        <v>166</v>
      </c>
      <c r="C28" s="15"/>
      <c r="D28" s="19"/>
      <c r="E28" s="16"/>
      <c r="F28" s="16" t="e">
        <f>F29+F30+F31</f>
        <v>#REF!</v>
      </c>
    </row>
    <row r="29" spans="1:6">
      <c r="A29" s="15"/>
      <c r="B29" s="14" t="s">
        <v>150</v>
      </c>
      <c r="C29" s="20" t="s">
        <v>167</v>
      </c>
      <c r="D29" s="16">
        <f>D15</f>
        <v>77</v>
      </c>
      <c r="E29" s="16" t="e">
        <f>#REF!</f>
        <v>#REF!</v>
      </c>
      <c r="F29" s="16" t="e">
        <f t="shared" ref="F29:F31" si="2">E29*D29</f>
        <v>#REF!</v>
      </c>
    </row>
    <row r="30" spans="1:6">
      <c r="A30" s="15"/>
      <c r="B30" s="21" t="s">
        <v>230</v>
      </c>
      <c r="C30" s="20" t="s">
        <v>167</v>
      </c>
      <c r="D30" s="16">
        <f>D14</f>
        <v>26</v>
      </c>
      <c r="E30" s="16" t="e">
        <f>#REF!</f>
        <v>#REF!</v>
      </c>
      <c r="F30" s="16" t="e">
        <f t="shared" si="2"/>
        <v>#REF!</v>
      </c>
    </row>
    <row r="31" spans="1:6">
      <c r="A31" s="15"/>
      <c r="B31" s="21" t="s">
        <v>236</v>
      </c>
      <c r="C31" s="20" t="s">
        <v>237</v>
      </c>
      <c r="D31" s="16">
        <f>D18*[3]台班表1!L22</f>
        <v>59</v>
      </c>
      <c r="E31" s="16">
        <f>[3]电价!F14</f>
        <v>1.27</v>
      </c>
      <c r="F31" s="16">
        <f t="shared" si="2"/>
        <v>74.93</v>
      </c>
    </row>
    <row r="32" spans="1:6">
      <c r="A32" s="15" t="s">
        <v>27</v>
      </c>
      <c r="B32" s="14" t="s">
        <v>168</v>
      </c>
      <c r="C32" s="15"/>
      <c r="D32" s="19">
        <f>[1]费率标准!E34</f>
        <v>0.09</v>
      </c>
      <c r="E32" s="16" t="s">
        <v>238</v>
      </c>
      <c r="F32" s="16" t="e">
        <f>INT((F6+F26+F28+F27)*D32)</f>
        <v>#REF!</v>
      </c>
    </row>
    <row r="33" spans="1:6">
      <c r="A33" s="15"/>
      <c r="B33" s="21" t="s">
        <v>31</v>
      </c>
      <c r="C33" s="22"/>
      <c r="D33" s="22"/>
      <c r="E33" s="16"/>
      <c r="F33" s="16" t="e">
        <f>(F6+F26+F27+F28+F32)</f>
        <v>#REF!</v>
      </c>
    </row>
    <row r="34" spans="1:6">
      <c r="A34" s="15"/>
      <c r="B34" s="14" t="s">
        <v>170</v>
      </c>
      <c r="C34" s="15" t="s">
        <v>171</v>
      </c>
      <c r="D34" s="16"/>
      <c r="E34" s="16"/>
      <c r="F34" s="16" t="e">
        <f>F33/100</f>
        <v>#REF!</v>
      </c>
    </row>
  </sheetData>
  <mergeCells count="3">
    <mergeCell ref="A1:F1"/>
    <mergeCell ref="A2:F2"/>
    <mergeCell ref="A4:F4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工程项目总价表</vt:lpstr>
      <vt:lpstr>第一部分建筑</vt:lpstr>
      <vt:lpstr>第二部分机电</vt:lpstr>
      <vt:lpstr>第三部分金结</vt:lpstr>
      <vt:lpstr>第四部分临时工程</vt:lpstr>
      <vt:lpstr>第五部分其他</vt:lpstr>
      <vt:lpstr>第六部分基本预备费</vt:lpstr>
      <vt:lpstr>C20、C25基础砼 (2)</vt:lpstr>
      <vt:lpstr>墩</vt:lpstr>
      <vt:lpstr>涂层</vt:lpstr>
      <vt:lpstr>砖砌</vt:lpstr>
      <vt:lpstr>C20毛石砼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2017-05-18T10:14:00Z</cp:lastPrinted>
  <dcterms:modified xsi:type="dcterms:W3CDTF">2023-03-21T12:47:33Z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16BCADEA61C849098D842D1F3518364F</vt:lpwstr>
  </property>
</Properties>
</file>